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Anouar 2019\Hassoune Conseil\9-Dossiers en cours\WARA\6-Missions analytiques\Total Senegal\Total Sénégal 2021\"/>
    </mc:Choice>
  </mc:AlternateContent>
  <xr:revisionPtr revIDLastSave="0" documentId="13_ncr:1_{6BE3E3B1-713C-4B82-BC7F-FA693FDEC0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ynthèse données &amp; ratio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4" l="1"/>
  <c r="D6" i="14"/>
  <c r="E6" i="14"/>
  <c r="F6" i="14"/>
  <c r="G6" i="14"/>
  <c r="H6" i="14"/>
  <c r="I6" i="14"/>
  <c r="J6" i="14"/>
  <c r="J72" i="14" s="1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11" i="14"/>
  <c r="D11" i="14"/>
  <c r="E11" i="14"/>
  <c r="F11" i="14"/>
  <c r="F76" i="14" s="1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J78" i="14" s="1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H80" i="14" s="1"/>
  <c r="I15" i="14"/>
  <c r="J15" i="14"/>
  <c r="J80" i="14" s="1"/>
  <c r="C17" i="14"/>
  <c r="D17" i="14"/>
  <c r="E17" i="14"/>
  <c r="F17" i="14"/>
  <c r="G17" i="14"/>
  <c r="H17" i="14"/>
  <c r="I17" i="14"/>
  <c r="J17" i="14"/>
  <c r="H16" i="14"/>
  <c r="H83" i="14" s="1"/>
  <c r="I16" i="14"/>
  <c r="J83" i="14" s="1"/>
  <c r="J16" i="14"/>
  <c r="C21" i="14"/>
  <c r="D84" i="14" s="1"/>
  <c r="D21" i="14"/>
  <c r="E21" i="14"/>
  <c r="F21" i="14"/>
  <c r="G21" i="14"/>
  <c r="H21" i="14"/>
  <c r="I21" i="14"/>
  <c r="J21" i="14"/>
  <c r="C25" i="14"/>
  <c r="D86" i="14" s="1"/>
  <c r="D25" i="14"/>
  <c r="E25" i="14"/>
  <c r="F86" i="14" s="1"/>
  <c r="F25" i="14"/>
  <c r="G25" i="14"/>
  <c r="H86" i="14" s="1"/>
  <c r="H25" i="14"/>
  <c r="I25" i="14"/>
  <c r="J25" i="14"/>
  <c r="C26" i="14"/>
  <c r="D26" i="14"/>
  <c r="E26" i="14"/>
  <c r="F26" i="14"/>
  <c r="G26" i="14"/>
  <c r="G87" i="14" s="1"/>
  <c r="H26" i="14"/>
  <c r="I26" i="14"/>
  <c r="I87" i="14" s="1"/>
  <c r="J26" i="14"/>
  <c r="C27" i="14"/>
  <c r="D27" i="14"/>
  <c r="E27" i="14"/>
  <c r="F27" i="14"/>
  <c r="G27" i="14"/>
  <c r="H27" i="14"/>
  <c r="I27" i="14"/>
  <c r="J27" i="14"/>
  <c r="F32" i="14"/>
  <c r="C33" i="14"/>
  <c r="D33" i="14"/>
  <c r="E33" i="14"/>
  <c r="F33" i="14"/>
  <c r="G33" i="14"/>
  <c r="H33" i="14"/>
  <c r="I92" i="14" s="1"/>
  <c r="I33" i="14"/>
  <c r="J33" i="14"/>
  <c r="E41" i="14"/>
  <c r="E42" i="14"/>
  <c r="I42" i="14"/>
  <c r="C43" i="14"/>
  <c r="D43" i="14"/>
  <c r="E43" i="14"/>
  <c r="F43" i="14"/>
  <c r="G43" i="14"/>
  <c r="H43" i="14"/>
  <c r="I43" i="14"/>
  <c r="J43" i="14"/>
  <c r="C45" i="14"/>
  <c r="D45" i="14"/>
  <c r="E45" i="14"/>
  <c r="F45" i="14"/>
  <c r="G45" i="14"/>
  <c r="H45" i="14"/>
  <c r="I45" i="14"/>
  <c r="J45" i="14"/>
  <c r="D49" i="14"/>
  <c r="E49" i="14"/>
  <c r="F49" i="14"/>
  <c r="G49" i="14"/>
  <c r="H49" i="14"/>
  <c r="I49" i="14"/>
  <c r="J49" i="14"/>
  <c r="D52" i="14"/>
  <c r="D65" i="14" s="1"/>
  <c r="E52" i="14"/>
  <c r="F52" i="14"/>
  <c r="G52" i="14"/>
  <c r="G65" i="14" s="1"/>
  <c r="H52" i="14"/>
  <c r="I52" i="14"/>
  <c r="J108" i="14" s="1"/>
  <c r="J52" i="14"/>
  <c r="D53" i="14"/>
  <c r="H53" i="14"/>
  <c r="C54" i="14"/>
  <c r="D54" i="14"/>
  <c r="E54" i="14"/>
  <c r="F54" i="14"/>
  <c r="G54" i="14"/>
  <c r="H54" i="14"/>
  <c r="I54" i="14"/>
  <c r="J54" i="14"/>
  <c r="C55" i="14"/>
  <c r="D55" i="14"/>
  <c r="E55" i="14"/>
  <c r="F55" i="14"/>
  <c r="G55" i="14"/>
  <c r="H55" i="14"/>
  <c r="I55" i="14"/>
  <c r="J55" i="14"/>
  <c r="I56" i="14"/>
  <c r="C57" i="14"/>
  <c r="D57" i="14"/>
  <c r="E57" i="14"/>
  <c r="F57" i="14"/>
  <c r="G57" i="14"/>
  <c r="H57" i="14"/>
  <c r="I57" i="14"/>
  <c r="J57" i="14"/>
  <c r="C58" i="14"/>
  <c r="D58" i="14"/>
  <c r="E58" i="14"/>
  <c r="F58" i="14"/>
  <c r="G58" i="14"/>
  <c r="H58" i="14"/>
  <c r="I58" i="14"/>
  <c r="J58" i="14"/>
  <c r="C59" i="14"/>
  <c r="D59" i="14"/>
  <c r="E59" i="14"/>
  <c r="F59" i="14"/>
  <c r="G59" i="14"/>
  <c r="H59" i="14"/>
  <c r="I59" i="14"/>
  <c r="J59" i="14"/>
  <c r="C60" i="14"/>
  <c r="D60" i="14"/>
  <c r="E116" i="14" s="1"/>
  <c r="E60" i="14"/>
  <c r="F60" i="14"/>
  <c r="G60" i="14"/>
  <c r="H60" i="14"/>
  <c r="I60" i="14"/>
  <c r="J60" i="14"/>
  <c r="C61" i="14"/>
  <c r="D61" i="14"/>
  <c r="E61" i="14"/>
  <c r="F61" i="14"/>
  <c r="G61" i="14"/>
  <c r="H61" i="14"/>
  <c r="I61" i="14"/>
  <c r="J61" i="14"/>
  <c r="C62" i="14"/>
  <c r="D62" i="14"/>
  <c r="E62" i="14"/>
  <c r="F62" i="14"/>
  <c r="G62" i="14"/>
  <c r="H62" i="14"/>
  <c r="I62" i="14"/>
  <c r="J62" i="14"/>
  <c r="I63" i="14"/>
  <c r="D64" i="14"/>
  <c r="E64" i="14"/>
  <c r="F64" i="14"/>
  <c r="G64" i="14"/>
  <c r="H64" i="14"/>
  <c r="I64" i="14"/>
  <c r="J64" i="14"/>
  <c r="B106" i="14"/>
  <c r="C5" i="14"/>
  <c r="C9" i="14" s="1"/>
  <c r="C18" i="14" s="1"/>
  <c r="C132" i="14"/>
  <c r="C47" i="14"/>
  <c r="E5" i="14"/>
  <c r="E9" i="14" s="1"/>
  <c r="I5" i="14"/>
  <c r="C44" i="14"/>
  <c r="C41" i="14"/>
  <c r="G44" i="14"/>
  <c r="I46" i="14"/>
  <c r="I41" i="14"/>
  <c r="H132" i="14"/>
  <c r="C32" i="14"/>
  <c r="C31" i="14"/>
  <c r="E31" i="14"/>
  <c r="G31" i="14"/>
  <c r="H31" i="14"/>
  <c r="I31" i="14"/>
  <c r="D32" i="14"/>
  <c r="E32" i="14"/>
  <c r="I32" i="14"/>
  <c r="J32" i="14"/>
  <c r="D40" i="14"/>
  <c r="D97" i="14" s="1"/>
  <c r="F40" i="14"/>
  <c r="G40" i="14"/>
  <c r="H40" i="14"/>
  <c r="J40" i="14"/>
  <c r="D41" i="14"/>
  <c r="F41" i="14"/>
  <c r="G41" i="14"/>
  <c r="H41" i="14"/>
  <c r="J41" i="14"/>
  <c r="C42" i="14"/>
  <c r="D42" i="14"/>
  <c r="F42" i="14"/>
  <c r="G42" i="14"/>
  <c r="H42" i="14"/>
  <c r="J42" i="14"/>
  <c r="E44" i="14"/>
  <c r="H44" i="14"/>
  <c r="I44" i="14"/>
  <c r="D46" i="14"/>
  <c r="D138" i="14" s="1"/>
  <c r="E46" i="14"/>
  <c r="F46" i="14"/>
  <c r="G46" i="14"/>
  <c r="G138" i="14" s="1"/>
  <c r="H46" i="14"/>
  <c r="I103" i="14" s="1"/>
  <c r="J46" i="14"/>
  <c r="D47" i="14"/>
  <c r="H47" i="14"/>
  <c r="C48" i="14"/>
  <c r="I48" i="14"/>
  <c r="C52" i="14"/>
  <c r="E53" i="14"/>
  <c r="F53" i="14"/>
  <c r="G53" i="14"/>
  <c r="J53" i="14"/>
  <c r="C53" i="14"/>
  <c r="G56" i="14"/>
  <c r="C63" i="14"/>
  <c r="F63" i="14"/>
  <c r="G63" i="14"/>
  <c r="H63" i="14"/>
  <c r="J63" i="14"/>
  <c r="D63" i="14"/>
  <c r="J48" i="14"/>
  <c r="H56" i="14"/>
  <c r="I112" i="14" s="1"/>
  <c r="H48" i="14"/>
  <c r="G32" i="14"/>
  <c r="J31" i="14"/>
  <c r="F31" i="14"/>
  <c r="J5" i="14"/>
  <c r="H5" i="14"/>
  <c r="D5" i="14"/>
  <c r="D48" i="14"/>
  <c r="D132" i="14"/>
  <c r="F44" i="14"/>
  <c r="F48" i="14"/>
  <c r="J56" i="14"/>
  <c r="D56" i="14"/>
  <c r="F47" i="14"/>
  <c r="I40" i="14"/>
  <c r="G48" i="14"/>
  <c r="C46" i="14"/>
  <c r="I47" i="14"/>
  <c r="I139" i="14" s="1"/>
  <c r="J44" i="14"/>
  <c r="J101" i="14" s="1"/>
  <c r="H32" i="14"/>
  <c r="E40" i="14"/>
  <c r="E48" i="14"/>
  <c r="E56" i="14"/>
  <c r="G132" i="14"/>
  <c r="G5" i="14"/>
  <c r="G140" i="14" s="1"/>
  <c r="D44" i="14"/>
  <c r="J132" i="14"/>
  <c r="I53" i="14"/>
  <c r="I109" i="14" s="1"/>
  <c r="E47" i="14"/>
  <c r="E63" i="14"/>
  <c r="J47" i="14"/>
  <c r="C56" i="14"/>
  <c r="G47" i="14"/>
  <c r="I132" i="14"/>
  <c r="E132" i="14"/>
  <c r="E83" i="14"/>
  <c r="D83" i="14"/>
  <c r="I83" i="14"/>
  <c r="F83" i="14"/>
  <c r="G83" i="14"/>
  <c r="J97" i="14"/>
  <c r="G86" i="14" l="1"/>
  <c r="J104" i="14"/>
  <c r="J71" i="14"/>
  <c r="J90" i="14"/>
  <c r="H99" i="14"/>
  <c r="D116" i="14"/>
  <c r="E101" i="14"/>
  <c r="D143" i="14"/>
  <c r="H138" i="14"/>
  <c r="F138" i="14"/>
  <c r="I135" i="14"/>
  <c r="D109" i="14"/>
  <c r="E109" i="14"/>
  <c r="I91" i="14"/>
  <c r="G101" i="14"/>
  <c r="I120" i="14"/>
  <c r="H120" i="14"/>
  <c r="I118" i="14"/>
  <c r="I117" i="14"/>
  <c r="G117" i="14"/>
  <c r="F117" i="14"/>
  <c r="J116" i="14"/>
  <c r="H116" i="14"/>
  <c r="I115" i="14"/>
  <c r="I114" i="14"/>
  <c r="H114" i="14"/>
  <c r="D114" i="14"/>
  <c r="F113" i="14"/>
  <c r="D113" i="14"/>
  <c r="J111" i="14"/>
  <c r="H111" i="14"/>
  <c r="F111" i="14"/>
  <c r="D111" i="14"/>
  <c r="E110" i="14"/>
  <c r="I108" i="14"/>
  <c r="F108" i="14"/>
  <c r="J92" i="14"/>
  <c r="E92" i="14"/>
  <c r="D88" i="14"/>
  <c r="J87" i="14"/>
  <c r="H87" i="14"/>
  <c r="E87" i="14"/>
  <c r="E86" i="14"/>
  <c r="J84" i="14"/>
  <c r="H84" i="14"/>
  <c r="G84" i="14"/>
  <c r="I81" i="14"/>
  <c r="G81" i="14"/>
  <c r="E81" i="14"/>
  <c r="E80" i="14"/>
  <c r="D80" i="14"/>
  <c r="G78" i="14"/>
  <c r="D78" i="14"/>
  <c r="J76" i="14"/>
  <c r="G76" i="14"/>
  <c r="F72" i="14"/>
  <c r="I98" i="14"/>
  <c r="E140" i="14"/>
  <c r="I99" i="14"/>
  <c r="J91" i="14"/>
  <c r="F92" i="14"/>
  <c r="E108" i="14"/>
  <c r="E71" i="14"/>
  <c r="I140" i="14"/>
  <c r="D101" i="14"/>
  <c r="E111" i="14"/>
  <c r="H117" i="14"/>
  <c r="I116" i="14"/>
  <c r="F101" i="14"/>
  <c r="J109" i="14"/>
  <c r="F109" i="14"/>
  <c r="D108" i="14"/>
  <c r="D139" i="14"/>
  <c r="F103" i="14"/>
  <c r="G90" i="14"/>
  <c r="I138" i="14"/>
  <c r="C139" i="14"/>
  <c r="I86" i="14"/>
  <c r="F80" i="14"/>
  <c r="J79" i="14"/>
  <c r="F78" i="14"/>
  <c r="D76" i="14"/>
  <c r="H74" i="14"/>
  <c r="H72" i="14"/>
  <c r="G72" i="14"/>
  <c r="E98" i="14"/>
  <c r="D110" i="14"/>
  <c r="G111" i="14"/>
  <c r="J118" i="14"/>
  <c r="G109" i="14"/>
  <c r="I105" i="14"/>
  <c r="G99" i="14"/>
  <c r="J120" i="14"/>
  <c r="G120" i="14"/>
  <c r="E120" i="14"/>
  <c r="J115" i="14"/>
  <c r="H115" i="14"/>
  <c r="G115" i="14"/>
  <c r="E115" i="14"/>
  <c r="J114" i="14"/>
  <c r="G114" i="14"/>
  <c r="E114" i="14"/>
  <c r="H110" i="14"/>
  <c r="I106" i="14"/>
  <c r="J103" i="14"/>
  <c r="J138" i="14"/>
  <c r="H109" i="14"/>
  <c r="F132" i="14"/>
  <c r="E91" i="14"/>
  <c r="D31" i="14"/>
  <c r="D90" i="14" s="1"/>
  <c r="J99" i="14"/>
  <c r="E138" i="14"/>
  <c r="E119" i="14"/>
  <c r="E104" i="14"/>
  <c r="F56" i="14"/>
  <c r="I84" i="14"/>
  <c r="F79" i="14"/>
  <c r="I9" i="14"/>
  <c r="I18" i="14" s="1"/>
  <c r="I22" i="14" s="1"/>
  <c r="F5" i="14"/>
  <c r="F71" i="14" s="1"/>
  <c r="D98" i="14"/>
  <c r="I143" i="14"/>
  <c r="D81" i="14"/>
  <c r="I80" i="14"/>
  <c r="I79" i="14"/>
  <c r="D71" i="14"/>
  <c r="I71" i="14"/>
  <c r="J105" i="14"/>
  <c r="G118" i="14"/>
  <c r="D117" i="14"/>
  <c r="H92" i="14"/>
  <c r="G80" i="14"/>
  <c r="H78" i="14"/>
  <c r="J74" i="14"/>
  <c r="J140" i="14"/>
  <c r="I101" i="14"/>
  <c r="G97" i="14"/>
  <c r="D92" i="14"/>
  <c r="E18" i="14"/>
  <c r="E19" i="14" s="1"/>
  <c r="G9" i="14"/>
  <c r="G18" i="14" s="1"/>
  <c r="D91" i="14"/>
  <c r="I119" i="14"/>
  <c r="J65" i="14"/>
  <c r="F116" i="14"/>
  <c r="C135" i="14"/>
  <c r="I111" i="14"/>
  <c r="F143" i="14"/>
  <c r="H108" i="14"/>
  <c r="J50" i="14"/>
  <c r="J129" i="14" s="1"/>
  <c r="E143" i="14"/>
  <c r="F50" i="14"/>
  <c r="F128" i="14" s="1"/>
  <c r="H9" i="14"/>
  <c r="H18" i="14" s="1"/>
  <c r="H22" i="14" s="1"/>
  <c r="E105" i="14"/>
  <c r="H79" i="14"/>
  <c r="G139" i="14"/>
  <c r="H90" i="14"/>
  <c r="H91" i="14"/>
  <c r="I104" i="14"/>
  <c r="F91" i="14"/>
  <c r="E78" i="14"/>
  <c r="H71" i="14"/>
  <c r="D140" i="14"/>
  <c r="D103" i="14"/>
  <c r="I72" i="14"/>
  <c r="E79" i="14"/>
  <c r="E97" i="14"/>
  <c r="F104" i="14"/>
  <c r="H140" i="14"/>
  <c r="C138" i="14"/>
  <c r="G105" i="14"/>
  <c r="F99" i="14"/>
  <c r="E112" i="14"/>
  <c r="D79" i="14"/>
  <c r="J81" i="14"/>
  <c r="E103" i="14"/>
  <c r="I97" i="14"/>
  <c r="H81" i="14"/>
  <c r="J128" i="14"/>
  <c r="J135" i="14"/>
  <c r="F65" i="14"/>
  <c r="G121" i="14" s="1"/>
  <c r="I74" i="14"/>
  <c r="C50" i="14"/>
  <c r="C128" i="14" s="1"/>
  <c r="I78" i="14"/>
  <c r="F110" i="14"/>
  <c r="H139" i="14"/>
  <c r="J86" i="14"/>
  <c r="F135" i="14"/>
  <c r="J117" i="14"/>
  <c r="C140" i="14"/>
  <c r="E117" i="14"/>
  <c r="F114" i="14"/>
  <c r="E74" i="14"/>
  <c r="G98" i="14"/>
  <c r="G108" i="14"/>
  <c r="G143" i="14"/>
  <c r="H104" i="14"/>
  <c r="D104" i="14"/>
  <c r="F98" i="14"/>
  <c r="H103" i="14"/>
  <c r="F84" i="14"/>
  <c r="G110" i="14"/>
  <c r="D119" i="14"/>
  <c r="I50" i="14"/>
  <c r="I129" i="14" s="1"/>
  <c r="G92" i="14"/>
  <c r="G135" i="14"/>
  <c r="H105" i="14"/>
  <c r="F120" i="14"/>
  <c r="D118" i="14"/>
  <c r="I110" i="14"/>
  <c r="H50" i="14"/>
  <c r="G103" i="14"/>
  <c r="G50" i="14"/>
  <c r="G136" i="14" s="1"/>
  <c r="H101" i="14"/>
  <c r="E65" i="14"/>
  <c r="E121" i="14" s="1"/>
  <c r="E99" i="14"/>
  <c r="H135" i="14"/>
  <c r="G91" i="14"/>
  <c r="G116" i="14"/>
  <c r="D115" i="14"/>
  <c r="H97" i="14"/>
  <c r="F115" i="14"/>
  <c r="J110" i="14"/>
  <c r="H76" i="14"/>
  <c r="G104" i="14"/>
  <c r="C143" i="14"/>
  <c r="F9" i="14"/>
  <c r="I65" i="14"/>
  <c r="J143" i="14"/>
  <c r="G119" i="14"/>
  <c r="F81" i="14"/>
  <c r="E139" i="14"/>
  <c r="H112" i="14"/>
  <c r="E50" i="14"/>
  <c r="H143" i="14"/>
  <c r="F74" i="14"/>
  <c r="G74" i="14"/>
  <c r="D50" i="14"/>
  <c r="J9" i="14"/>
  <c r="J18" i="14" s="1"/>
  <c r="I76" i="14"/>
  <c r="F90" i="14"/>
  <c r="E118" i="14"/>
  <c r="D87" i="14"/>
  <c r="E135" i="14"/>
  <c r="F87" i="14"/>
  <c r="C65" i="14"/>
  <c r="D121" i="14" s="1"/>
  <c r="H65" i="14"/>
  <c r="H121" i="14" s="1"/>
  <c r="I90" i="14"/>
  <c r="D105" i="14"/>
  <c r="D112" i="14"/>
  <c r="F119" i="14"/>
  <c r="H118" i="14"/>
  <c r="J98" i="14"/>
  <c r="F118" i="14"/>
  <c r="D74" i="14"/>
  <c r="E22" i="14"/>
  <c r="E84" i="14"/>
  <c r="E76" i="14"/>
  <c r="F105" i="14"/>
  <c r="H98" i="14"/>
  <c r="D9" i="14"/>
  <c r="D18" i="14" s="1"/>
  <c r="D135" i="14"/>
  <c r="D99" i="14"/>
  <c r="F97" i="14"/>
  <c r="J119" i="14"/>
  <c r="G79" i="14"/>
  <c r="E72" i="14"/>
  <c r="C22" i="14"/>
  <c r="C19" i="14"/>
  <c r="G71" i="14"/>
  <c r="H119" i="14"/>
  <c r="J139" i="14"/>
  <c r="J112" i="14"/>
  <c r="E90" i="14" l="1"/>
  <c r="F140" i="14"/>
  <c r="J121" i="14"/>
  <c r="F139" i="14"/>
  <c r="J136" i="14"/>
  <c r="I19" i="14"/>
  <c r="G75" i="14"/>
  <c r="I75" i="14"/>
  <c r="H75" i="14"/>
  <c r="G112" i="14"/>
  <c r="F112" i="14"/>
  <c r="F121" i="14"/>
  <c r="F129" i="14"/>
  <c r="F136" i="14"/>
  <c r="H107" i="14"/>
  <c r="I82" i="14"/>
  <c r="G19" i="14"/>
  <c r="G22" i="14"/>
  <c r="H85" i="14" s="1"/>
  <c r="H19" i="14"/>
  <c r="H82" i="14"/>
  <c r="C129" i="14"/>
  <c r="G129" i="14"/>
  <c r="G128" i="14"/>
  <c r="I107" i="14"/>
  <c r="J107" i="14"/>
  <c r="H136" i="14"/>
  <c r="H128" i="14"/>
  <c r="I136" i="14"/>
  <c r="H129" i="14"/>
  <c r="I128" i="14"/>
  <c r="G107" i="14"/>
  <c r="C136" i="14"/>
  <c r="D128" i="14"/>
  <c r="D136" i="14"/>
  <c r="D107" i="14"/>
  <c r="D129" i="14"/>
  <c r="E107" i="14"/>
  <c r="E136" i="14"/>
  <c r="E129" i="14"/>
  <c r="F18" i="14"/>
  <c r="F75" i="14"/>
  <c r="E128" i="14"/>
  <c r="J75" i="14"/>
  <c r="F107" i="14"/>
  <c r="D75" i="14"/>
  <c r="I121" i="14"/>
  <c r="E28" i="14"/>
  <c r="E145" i="14"/>
  <c r="E23" i="14"/>
  <c r="E144" i="14"/>
  <c r="E75" i="14"/>
  <c r="I145" i="14"/>
  <c r="I23" i="14"/>
  <c r="I28" i="14"/>
  <c r="I85" i="14"/>
  <c r="I144" i="14"/>
  <c r="J22" i="14"/>
  <c r="J82" i="14"/>
  <c r="J19" i="14"/>
  <c r="D19" i="14"/>
  <c r="D22" i="14"/>
  <c r="D82" i="14"/>
  <c r="E82" i="14"/>
  <c r="H28" i="14"/>
  <c r="H23" i="14"/>
  <c r="H144" i="14"/>
  <c r="H145" i="14"/>
  <c r="C23" i="14"/>
  <c r="C145" i="14"/>
  <c r="C144" i="14"/>
  <c r="C28" i="14"/>
  <c r="G145" i="14" l="1"/>
  <c r="G23" i="14"/>
  <c r="G28" i="14"/>
  <c r="H89" i="14" s="1"/>
  <c r="G144" i="14"/>
  <c r="F19" i="14"/>
  <c r="F82" i="14"/>
  <c r="F22" i="14"/>
  <c r="G82" i="14"/>
  <c r="E29" i="14"/>
  <c r="E34" i="14"/>
  <c r="I34" i="14"/>
  <c r="I29" i="14"/>
  <c r="I89" i="14"/>
  <c r="H34" i="14"/>
  <c r="H29" i="14"/>
  <c r="C29" i="14"/>
  <c r="C34" i="14"/>
  <c r="J85" i="14"/>
  <c r="J28" i="14"/>
  <c r="J144" i="14"/>
  <c r="J23" i="14"/>
  <c r="J145" i="14"/>
  <c r="D23" i="14"/>
  <c r="D145" i="14"/>
  <c r="D144" i="14"/>
  <c r="D85" i="14"/>
  <c r="D28" i="14"/>
  <c r="E85" i="14"/>
  <c r="G34" i="14" l="1"/>
  <c r="G29" i="14"/>
  <c r="F144" i="14"/>
  <c r="F85" i="14"/>
  <c r="F28" i="14"/>
  <c r="F23" i="14"/>
  <c r="G85" i="14"/>
  <c r="F145" i="14"/>
  <c r="E131" i="14"/>
  <c r="E35" i="14"/>
  <c r="E127" i="14"/>
  <c r="E130" i="14"/>
  <c r="I131" i="14"/>
  <c r="I93" i="14"/>
  <c r="I35" i="14"/>
  <c r="I127" i="14"/>
  <c r="I130" i="14"/>
  <c r="C130" i="14"/>
  <c r="C131" i="14"/>
  <c r="C127" i="14"/>
  <c r="C35" i="14"/>
  <c r="D89" i="14"/>
  <c r="D29" i="14"/>
  <c r="D34" i="14"/>
  <c r="E89" i="14"/>
  <c r="H93" i="14"/>
  <c r="H130" i="14"/>
  <c r="H131" i="14"/>
  <c r="H127" i="14"/>
  <c r="H35" i="14"/>
  <c r="J89" i="14"/>
  <c r="J34" i="14"/>
  <c r="J29" i="14"/>
  <c r="G131" i="14" l="1"/>
  <c r="G130" i="14"/>
  <c r="G35" i="14"/>
  <c r="G127" i="14"/>
  <c r="G89" i="14"/>
  <c r="F89" i="14"/>
  <c r="F34" i="14"/>
  <c r="F29" i="14"/>
  <c r="J131" i="14"/>
  <c r="J93" i="14"/>
  <c r="J35" i="14"/>
  <c r="J127" i="14"/>
  <c r="J130" i="14"/>
  <c r="D35" i="14"/>
  <c r="D127" i="14"/>
  <c r="D131" i="14"/>
  <c r="D130" i="14"/>
  <c r="D93" i="14"/>
  <c r="E93" i="14"/>
  <c r="F131" i="14" l="1"/>
  <c r="G93" i="14"/>
  <c r="F35" i="14"/>
  <c r="F130" i="14"/>
  <c r="F93" i="14"/>
  <c r="F127" i="14"/>
</calcChain>
</file>

<file path=xl/sharedStrings.xml><?xml version="1.0" encoding="utf-8"?>
<sst xmlns="http://schemas.openxmlformats.org/spreadsheetml/2006/main" count="217" uniqueCount="86">
  <si>
    <t>Immobilisations incorporelles</t>
  </si>
  <si>
    <t>Immobilisations corporelles</t>
  </si>
  <si>
    <t>Immobilisations financières</t>
  </si>
  <si>
    <t>Avances et acomptes versés sur immobilisations</t>
  </si>
  <si>
    <t>Stocks</t>
  </si>
  <si>
    <t>Créances et emplois assimilés</t>
  </si>
  <si>
    <t>Capital</t>
  </si>
  <si>
    <t>Primes et réserves</t>
  </si>
  <si>
    <t>Résultat net de l'exercice</t>
  </si>
  <si>
    <t>Provisions réglementées et fonds assimilés</t>
  </si>
  <si>
    <t>Clients, avances reçues</t>
  </si>
  <si>
    <t>Fournisseurs d'exploitation</t>
  </si>
  <si>
    <t>Dettes fiscales</t>
  </si>
  <si>
    <t>Dettes sociales</t>
  </si>
  <si>
    <t>Achats de marchandises</t>
  </si>
  <si>
    <t>Achats de matières premières et fournitures liées</t>
  </si>
  <si>
    <t>Autres achats</t>
  </si>
  <si>
    <t>Transports</t>
  </si>
  <si>
    <t>Services extérieurs</t>
  </si>
  <si>
    <t>Impôts et taxes</t>
  </si>
  <si>
    <t>Autres charges</t>
  </si>
  <si>
    <t>Dotations aux amortissements et aux provisions</t>
  </si>
  <si>
    <t>Charges de personnel</t>
  </si>
  <si>
    <t>Production stockée (ou déstockage)</t>
  </si>
  <si>
    <t>Production immobilisée</t>
  </si>
  <si>
    <t>Autres produits</t>
  </si>
  <si>
    <t>Reprises de provisions</t>
  </si>
  <si>
    <t>Transferts de charges</t>
  </si>
  <si>
    <t>RESULTAT D'EXPLOITATION</t>
  </si>
  <si>
    <t>RESULTAT NET</t>
  </si>
  <si>
    <t>TOTAL ACTIF</t>
  </si>
  <si>
    <t>TOTAL PASSIF</t>
  </si>
  <si>
    <t>Actif circulant H.A.O</t>
  </si>
  <si>
    <t>Dettes circulantes et ressources assimilées H.A.O</t>
  </si>
  <si>
    <t>% CA</t>
  </si>
  <si>
    <t>VALEUR AJOUTEE</t>
  </si>
  <si>
    <t>PRODUITS D'EXPLOITATION</t>
  </si>
  <si>
    <t>EXCEDENT BRUT D'EXPLOITATION (EBE)</t>
  </si>
  <si>
    <t>Résultat financier</t>
  </si>
  <si>
    <t>Impôt sur le résultat</t>
  </si>
  <si>
    <t>Chiffre d'affaires (CA)</t>
  </si>
  <si>
    <t>Résultat hors activités ordinaires (H.A.O)</t>
  </si>
  <si>
    <t>Trésorerie - Actif</t>
  </si>
  <si>
    <t>Dettes financières</t>
  </si>
  <si>
    <t>Trésorerie - Passif</t>
  </si>
  <si>
    <t>TAUX DE CROISSANCE - BILAN (en %)</t>
  </si>
  <si>
    <t>BILAN (en millions de FCFA)</t>
  </si>
  <si>
    <t>Rentabilité</t>
  </si>
  <si>
    <t>Liquidité</t>
  </si>
  <si>
    <t>Flexibilité financière</t>
  </si>
  <si>
    <t>Notes</t>
  </si>
  <si>
    <t>(2) Dette financière nette =  Dette financière + trésorerie passif - trésorerie actif</t>
  </si>
  <si>
    <t>RN = Résultat Net</t>
  </si>
  <si>
    <t>CA = Chiffre d'affaires</t>
  </si>
  <si>
    <t>TA = Total Actif</t>
  </si>
  <si>
    <t>FP = Fonds Propres</t>
  </si>
  <si>
    <t>AC = Actif Circulant</t>
  </si>
  <si>
    <t>PC = Passif Circulant</t>
  </si>
  <si>
    <t>CAF = Capacité d'autofinancement</t>
  </si>
  <si>
    <t>Rotation des stocks (en nombre de fois / an)</t>
  </si>
  <si>
    <t>(3) Taux de TVA utilisé 20%</t>
  </si>
  <si>
    <t>Marge de profit (RN/CA) en %</t>
  </si>
  <si>
    <t>Rotation des actifs (CA/TA) en %</t>
  </si>
  <si>
    <t>Retour sur fonds propres (RN/FP) en %</t>
  </si>
  <si>
    <t>ROA (RN/TA) en %</t>
  </si>
  <si>
    <t>Charges d'exploitation/Produits d'exploitation en %</t>
  </si>
  <si>
    <t>Ratio de liquidité générale (AC/PC) en %</t>
  </si>
  <si>
    <t>Ratio de liquidité de l'actif (AC/TA) en %</t>
  </si>
  <si>
    <t>Gearing (Dette financière/FP) en %</t>
  </si>
  <si>
    <t>Dette financière/EBE en %</t>
  </si>
  <si>
    <t>(1) FCF = CAF +/- Variation de BFR - Investissements, ce sont les flux opérationnel libres de tout engagement opérationnel</t>
  </si>
  <si>
    <t>RATIOS</t>
  </si>
  <si>
    <t>Ecart de conversion - Actif</t>
  </si>
  <si>
    <t>Ecart de conversion - Passif</t>
  </si>
  <si>
    <t>--</t>
  </si>
  <si>
    <r>
      <t>Charges immobilis</t>
    </r>
    <r>
      <rPr>
        <sz val="12"/>
        <color indexed="8"/>
        <rFont val="Garamond"/>
        <family val="1"/>
      </rPr>
      <t>é</t>
    </r>
    <r>
      <rPr>
        <sz val="12"/>
        <color indexed="8"/>
        <rFont val="Garamond"/>
        <family val="1"/>
      </rPr>
      <t>es</t>
    </r>
  </si>
  <si>
    <r>
      <t>Autres dettes et risques provisionn</t>
    </r>
    <r>
      <rPr>
        <sz val="12"/>
        <color indexed="8"/>
        <rFont val="Garamond"/>
        <family val="1"/>
      </rPr>
      <t>és</t>
    </r>
  </si>
  <si>
    <r>
      <t xml:space="preserve">Délais clients (en jours de CA) </t>
    </r>
    <r>
      <rPr>
        <sz val="12"/>
        <color indexed="23"/>
        <rFont val="Garamond"/>
        <family val="1"/>
      </rPr>
      <t>(3)</t>
    </r>
  </si>
  <si>
    <r>
      <t xml:space="preserve">Délais fournisseurs (en jours de CA) </t>
    </r>
    <r>
      <rPr>
        <sz val="12"/>
        <color indexed="23"/>
        <rFont val="Garamond"/>
        <family val="1"/>
      </rPr>
      <t>(3)</t>
    </r>
  </si>
  <si>
    <t>-</t>
  </si>
  <si>
    <t>TAUX DE CROISSANCE - CDR (en %)</t>
  </si>
  <si>
    <t>(Capitaux Propres + Dette Fi) / Actif Immobilisé</t>
  </si>
  <si>
    <t>EBE/intérêts financiers en x</t>
  </si>
  <si>
    <t>Levier financier (TA/FP) en x</t>
  </si>
  <si>
    <t>COMPTE DE RESULTATS (en millions de FCFA)</t>
  </si>
  <si>
    <t>TOTALENERGIES MARKETING 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</si>
</sst>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"/>
    <numFmt numFmtId="173" formatCode="#,##0.0\x"/>
    <numFmt numFmtId="174" formatCode="#,##0\x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Garamond"/>
      <family val="1"/>
    </font>
    <font>
      <sz val="12"/>
      <name val="Garamond"/>
      <family val="1"/>
    </font>
    <font>
      <sz val="12"/>
      <color indexed="23"/>
      <name val="Garamond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i/>
      <sz val="12"/>
      <color theme="1"/>
      <name val="Garamond"/>
      <family val="1"/>
    </font>
    <font>
      <b/>
      <u/>
      <sz val="12"/>
      <color theme="0"/>
      <name val="Garamond"/>
      <family val="1"/>
    </font>
    <font>
      <b/>
      <sz val="12"/>
      <color theme="0"/>
      <name val="Garamond"/>
      <family val="1"/>
    </font>
    <font>
      <b/>
      <sz val="14"/>
      <color rgb="FFC0000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rgb="FFCCC1DA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8" fillId="0" borderId="0" xfId="0" applyFont="1"/>
    <xf numFmtId="0" fontId="8" fillId="2" borderId="0" xfId="0" applyFont="1" applyFill="1"/>
    <xf numFmtId="166" fontId="9" fillId="0" borderId="0" xfId="1" applyNumberFormat="1" applyFont="1"/>
    <xf numFmtId="0" fontId="9" fillId="0" borderId="0" xfId="0" applyFont="1"/>
    <xf numFmtId="0" fontId="8" fillId="0" borderId="5" xfId="0" applyFont="1" applyBorder="1"/>
    <xf numFmtId="3" fontId="8" fillId="0" borderId="0" xfId="0" applyNumberFormat="1" applyFont="1" applyBorder="1"/>
    <xf numFmtId="0" fontId="8" fillId="0" borderId="5" xfId="0" applyFont="1" applyBorder="1" applyAlignment="1">
      <alignment horizontal="left"/>
    </xf>
    <xf numFmtId="3" fontId="8" fillId="0" borderId="6" xfId="0" applyNumberFormat="1" applyFont="1" applyBorder="1"/>
    <xf numFmtId="0" fontId="10" fillId="0" borderId="0" xfId="0" applyFont="1"/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Border="1"/>
    <xf numFmtId="167" fontId="8" fillId="0" borderId="0" xfId="0" applyNumberFormat="1" applyFont="1" applyBorder="1"/>
    <xf numFmtId="167" fontId="8" fillId="0" borderId="0" xfId="0" quotePrefix="1" applyNumberFormat="1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167" fontId="8" fillId="0" borderId="6" xfId="0" applyNumberFormat="1" applyFont="1" applyBorder="1"/>
    <xf numFmtId="167" fontId="8" fillId="0" borderId="0" xfId="0" applyNumberFormat="1" applyFont="1" applyBorder="1" applyAlignment="1">
      <alignment horizontal="right"/>
    </xf>
    <xf numFmtId="167" fontId="8" fillId="0" borderId="0" xfId="0" applyNumberFormat="1" applyFont="1"/>
    <xf numFmtId="0" fontId="8" fillId="0" borderId="8" xfId="0" applyFont="1" applyBorder="1"/>
    <xf numFmtId="0" fontId="8" fillId="3" borderId="9" xfId="0" applyFont="1" applyFill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 applyBorder="1"/>
    <xf numFmtId="0" fontId="8" fillId="3" borderId="8" xfId="0" applyFont="1" applyFill="1" applyBorder="1"/>
    <xf numFmtId="0" fontId="8" fillId="3" borderId="6" xfId="0" applyFont="1" applyFill="1" applyBorder="1"/>
    <xf numFmtId="0" fontId="8" fillId="2" borderId="0" xfId="0" applyFont="1" applyFill="1" applyBorder="1"/>
    <xf numFmtId="0" fontId="11" fillId="4" borderId="9" xfId="0" applyFont="1" applyFill="1" applyBorder="1"/>
    <xf numFmtId="14" fontId="12" fillId="4" borderId="1" xfId="0" applyNumberFormat="1" applyFont="1" applyFill="1" applyBorder="1"/>
    <xf numFmtId="1" fontId="12" fillId="4" borderId="1" xfId="0" applyNumberFormat="1" applyFont="1" applyFill="1" applyBorder="1"/>
    <xf numFmtId="14" fontId="12" fillId="5" borderId="1" xfId="0" applyNumberFormat="1" applyFont="1" applyFill="1" applyBorder="1"/>
    <xf numFmtId="0" fontId="9" fillId="3" borderId="5" xfId="0" applyFont="1" applyFill="1" applyBorder="1"/>
    <xf numFmtId="3" fontId="9" fillId="3" borderId="0" xfId="0" applyNumberFormat="1" applyFont="1" applyFill="1" applyBorder="1"/>
    <xf numFmtId="0" fontId="9" fillId="3" borderId="5" xfId="0" applyFont="1" applyFill="1" applyBorder="1" applyAlignment="1">
      <alignment horizontal="left"/>
    </xf>
    <xf numFmtId="0" fontId="9" fillId="3" borderId="9" xfId="0" applyFont="1" applyFill="1" applyBorder="1"/>
    <xf numFmtId="3" fontId="9" fillId="3" borderId="1" xfId="0" applyNumberFormat="1" applyFont="1" applyFill="1" applyBorder="1"/>
    <xf numFmtId="0" fontId="10" fillId="3" borderId="5" xfId="0" applyFont="1" applyFill="1" applyBorder="1"/>
    <xf numFmtId="165" fontId="10" fillId="3" borderId="0" xfId="5" applyNumberFormat="1" applyFont="1" applyFill="1" applyBorder="1"/>
    <xf numFmtId="0" fontId="10" fillId="3" borderId="8" xfId="0" applyFont="1" applyFill="1" applyBorder="1"/>
    <xf numFmtId="165" fontId="10" fillId="3" borderId="6" xfId="5" applyNumberFormat="1" applyFont="1" applyFill="1" applyBorder="1"/>
    <xf numFmtId="0" fontId="9" fillId="3" borderId="2" xfId="0" applyFont="1" applyFill="1" applyBorder="1"/>
    <xf numFmtId="3" fontId="9" fillId="3" borderId="3" xfId="0" applyNumberFormat="1" applyFont="1" applyFill="1" applyBorder="1"/>
    <xf numFmtId="3" fontId="8" fillId="0" borderId="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173" fontId="8" fillId="0" borderId="0" xfId="0" applyNumberFormat="1" applyFont="1" applyBorder="1"/>
    <xf numFmtId="1" fontId="12" fillId="4" borderId="10" xfId="0" applyNumberFormat="1" applyFont="1" applyFill="1" applyBorder="1"/>
    <xf numFmtId="3" fontId="8" fillId="0" borderId="11" xfId="0" applyNumberFormat="1" applyFont="1" applyBorder="1"/>
    <xf numFmtId="3" fontId="9" fillId="3" borderId="11" xfId="0" applyNumberFormat="1" applyFont="1" applyFill="1" applyBorder="1"/>
    <xf numFmtId="167" fontId="8" fillId="0" borderId="11" xfId="0" applyNumberFormat="1" applyFont="1" applyBorder="1"/>
    <xf numFmtId="173" fontId="8" fillId="0" borderId="6" xfId="0" applyNumberFormat="1" applyFont="1" applyBorder="1"/>
    <xf numFmtId="3" fontId="8" fillId="0" borderId="7" xfId="0" applyNumberFormat="1" applyFont="1" applyBorder="1"/>
    <xf numFmtId="165" fontId="10" fillId="3" borderId="11" xfId="5" applyNumberFormat="1" applyFont="1" applyFill="1" applyBorder="1"/>
    <xf numFmtId="3" fontId="9" fillId="3" borderId="10" xfId="0" applyNumberFormat="1" applyFont="1" applyFill="1" applyBorder="1"/>
    <xf numFmtId="165" fontId="10" fillId="3" borderId="7" xfId="5" applyNumberFormat="1" applyFont="1" applyFill="1" applyBorder="1"/>
    <xf numFmtId="3" fontId="9" fillId="3" borderId="4" xfId="0" applyNumberFormat="1" applyFont="1" applyFill="1" applyBorder="1"/>
    <xf numFmtId="167" fontId="8" fillId="0" borderId="11" xfId="0" quotePrefix="1" applyNumberFormat="1" applyFont="1" applyBorder="1" applyAlignment="1">
      <alignment horizontal="right"/>
    </xf>
    <xf numFmtId="165" fontId="8" fillId="0" borderId="0" xfId="5" applyNumberFormat="1" applyFont="1" applyBorder="1" applyAlignment="1">
      <alignment horizontal="right"/>
    </xf>
    <xf numFmtId="9" fontId="8" fillId="0" borderId="0" xfId="5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4" fontId="8" fillId="0" borderId="11" xfId="0" applyNumberFormat="1" applyFont="1" applyBorder="1" applyAlignment="1">
      <alignment horizontal="right"/>
    </xf>
    <xf numFmtId="9" fontId="4" fillId="0" borderId="0" xfId="5" applyFont="1" applyFill="1" applyBorder="1" applyAlignment="1">
      <alignment horizontal="right"/>
    </xf>
    <xf numFmtId="9" fontId="4" fillId="0" borderId="0" xfId="5" applyFont="1" applyBorder="1" applyAlignment="1">
      <alignment horizontal="right"/>
    </xf>
    <xf numFmtId="167" fontId="8" fillId="0" borderId="11" xfId="0" applyNumberFormat="1" applyFont="1" applyBorder="1" applyAlignment="1">
      <alignment horizontal="right"/>
    </xf>
    <xf numFmtId="3" fontId="9" fillId="3" borderId="0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173" fontId="8" fillId="0" borderId="0" xfId="0" applyNumberFormat="1" applyFont="1" applyBorder="1" applyAlignment="1">
      <alignment horizontal="right"/>
    </xf>
    <xf numFmtId="173" fontId="8" fillId="0" borderId="11" xfId="0" applyNumberFormat="1" applyFont="1" applyBorder="1" applyAlignment="1">
      <alignment horizontal="right"/>
    </xf>
    <xf numFmtId="173" fontId="8" fillId="0" borderId="6" xfId="0" applyNumberFormat="1" applyFont="1" applyBorder="1" applyAlignment="1">
      <alignment horizontal="right"/>
    </xf>
    <xf numFmtId="173" fontId="8" fillId="0" borderId="7" xfId="0" applyNumberFormat="1" applyFont="1" applyBorder="1" applyAlignment="1">
      <alignment horizontal="right"/>
    </xf>
    <xf numFmtId="165" fontId="8" fillId="0" borderId="11" xfId="5" applyNumberFormat="1" applyFont="1" applyBorder="1" applyAlignment="1">
      <alignment horizontal="right"/>
    </xf>
    <xf numFmtId="9" fontId="8" fillId="0" borderId="11" xfId="5" applyFont="1" applyBorder="1" applyAlignment="1">
      <alignment horizontal="right"/>
    </xf>
    <xf numFmtId="9" fontId="4" fillId="0" borderId="11" xfId="5" applyFont="1" applyFill="1" applyBorder="1" applyAlignment="1">
      <alignment horizontal="right"/>
    </xf>
    <xf numFmtId="9" fontId="4" fillId="0" borderId="11" xfId="5" applyFont="1" applyBorder="1" applyAlignment="1">
      <alignment horizontal="right"/>
    </xf>
    <xf numFmtId="0" fontId="8" fillId="3" borderId="10" xfId="0" applyFont="1" applyFill="1" applyBorder="1"/>
    <xf numFmtId="0" fontId="8" fillId="3" borderId="11" xfId="0" applyFont="1" applyFill="1" applyBorder="1"/>
    <xf numFmtId="0" fontId="8" fillId="3" borderId="7" xfId="0" applyFont="1" applyFill="1" applyBorder="1"/>
    <xf numFmtId="0" fontId="8" fillId="3" borderId="5" xfId="0" applyFont="1" applyFill="1" applyBorder="1" applyAlignment="1">
      <alignment horizontal="left"/>
    </xf>
    <xf numFmtId="3" fontId="8" fillId="3" borderId="0" xfId="0" applyNumberFormat="1" applyFont="1" applyFill="1" applyBorder="1"/>
    <xf numFmtId="167" fontId="8" fillId="3" borderId="0" xfId="0" applyNumberFormat="1" applyFont="1" applyFill="1" applyBorder="1"/>
    <xf numFmtId="167" fontId="8" fillId="3" borderId="11" xfId="0" applyNumberFormat="1" applyFont="1" applyFill="1" applyBorder="1"/>
    <xf numFmtId="0" fontId="8" fillId="3" borderId="8" xfId="0" applyFont="1" applyFill="1" applyBorder="1" applyAlignment="1">
      <alignment horizontal="left"/>
    </xf>
    <xf numFmtId="3" fontId="8" fillId="3" borderId="6" xfId="0" applyNumberFormat="1" applyFont="1" applyFill="1" applyBorder="1"/>
    <xf numFmtId="167" fontId="8" fillId="3" borderId="6" xfId="0" applyNumberFormat="1" applyFont="1" applyFill="1" applyBorder="1"/>
    <xf numFmtId="167" fontId="8" fillId="3" borderId="7" xfId="0" applyNumberFormat="1" applyFont="1" applyFill="1" applyBorder="1"/>
    <xf numFmtId="0" fontId="8" fillId="3" borderId="2" xfId="0" applyFont="1" applyFill="1" applyBorder="1" applyAlignment="1">
      <alignment horizontal="left"/>
    </xf>
    <xf numFmtId="167" fontId="8" fillId="3" borderId="3" xfId="0" applyNumberFormat="1" applyFont="1" applyFill="1" applyBorder="1"/>
    <xf numFmtId="167" fontId="8" fillId="3" borderId="4" xfId="0" applyNumberFormat="1" applyFont="1" applyFill="1" applyBorder="1"/>
    <xf numFmtId="0" fontId="13" fillId="0" borderId="0" xfId="0" applyFont="1"/>
  </cellXfs>
  <cellStyles count="6">
    <cellStyle name="Milliers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5" xfId="4" xr:uid="{00000000-0005-0000-0000-000004000000}"/>
    <cellStyle name="Pourcentage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302"/>
  <sheetViews>
    <sheetView showGridLines="0" tabSelected="1" zoomScaleNormal="100" workbookViewId="0">
      <selection activeCell="S14" sqref="S14"/>
    </sheetView>
  </sheetViews>
  <sheetFormatPr baseColWidth="10" defaultColWidth="13" defaultRowHeight="15.75" x14ac:dyDescent="0.25"/>
  <cols>
    <col min="1" max="1" width="1.28515625" style="1" customWidth="1"/>
    <col min="2" max="2" width="55.28515625" style="1" customWidth="1"/>
    <col min="3" max="3" width="11.42578125" style="1" hidden="1" customWidth="1"/>
    <col min="4" max="4" width="6.42578125" style="1" hidden="1" customWidth="1"/>
    <col min="5" max="5" width="0.140625" style="1" customWidth="1"/>
    <col min="6" max="6" width="10.85546875" style="1" hidden="1" customWidth="1"/>
    <col min="7" max="10" width="11.85546875" style="1" hidden="1" customWidth="1"/>
    <col min="11" max="11" width="11.85546875" style="1" customWidth="1"/>
    <col min="12" max="12" width="11.85546875" style="12" customWidth="1"/>
    <col min="13" max="14" width="11.85546875" style="1" customWidth="1"/>
    <col min="15" max="15" width="11.85546875" style="12" customWidth="1"/>
    <col min="16" max="16" width="13.85546875" style="1" hidden="1" customWidth="1"/>
    <col min="17" max="16384" width="13" style="1"/>
  </cols>
  <sheetData>
    <row r="1" spans="2:16" ht="18.75" x14ac:dyDescent="0.3">
      <c r="B1" s="87" t="s">
        <v>85</v>
      </c>
    </row>
    <row r="2" spans="2:16" x14ac:dyDescent="0.25">
      <c r="K2" s="2"/>
      <c r="L2" s="26"/>
      <c r="M2" s="2"/>
      <c r="N2" s="2"/>
      <c r="O2" s="26"/>
    </row>
    <row r="3" spans="2:16" s="4" customFormat="1" x14ac:dyDescent="0.25">
      <c r="B3" s="27" t="s">
        <v>84</v>
      </c>
      <c r="C3" s="28">
        <v>39813</v>
      </c>
      <c r="D3" s="28">
        <v>40178</v>
      </c>
      <c r="E3" s="28">
        <v>40543</v>
      </c>
      <c r="F3" s="28">
        <v>40908</v>
      </c>
      <c r="G3" s="29">
        <v>2012</v>
      </c>
      <c r="H3" s="29">
        <v>2013</v>
      </c>
      <c r="I3" s="29">
        <v>2014</v>
      </c>
      <c r="J3" s="29">
        <v>2015</v>
      </c>
      <c r="K3" s="29">
        <v>2016</v>
      </c>
      <c r="L3" s="29">
        <v>2017</v>
      </c>
      <c r="M3" s="29">
        <v>2018</v>
      </c>
      <c r="N3" s="29">
        <v>2019</v>
      </c>
      <c r="O3" s="45">
        <v>2020</v>
      </c>
      <c r="P3" s="3">
        <v>1000000</v>
      </c>
    </row>
    <row r="4" spans="2:16" x14ac:dyDescent="0.25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46"/>
    </row>
    <row r="5" spans="2:16" x14ac:dyDescent="0.25">
      <c r="B5" s="7" t="s">
        <v>40</v>
      </c>
      <c r="C5" s="6" t="e">
        <f>(#REF!)/1000000</f>
        <v>#REF!</v>
      </c>
      <c r="D5" s="6" t="e">
        <f>(#REF!)/1000000</f>
        <v>#REF!</v>
      </c>
      <c r="E5" s="6" t="e">
        <f>(#REF!)/1000000</f>
        <v>#REF!</v>
      </c>
      <c r="F5" s="6" t="e">
        <f>(#REF!)/1000000</f>
        <v>#REF!</v>
      </c>
      <c r="G5" s="6" t="e">
        <f>(#REF!)/1000000</f>
        <v>#REF!</v>
      </c>
      <c r="H5" s="6" t="e">
        <f>(#REF!)/1000000</f>
        <v>#REF!</v>
      </c>
      <c r="I5" s="6" t="e">
        <f>(#REF!)/1000000</f>
        <v>#REF!</v>
      </c>
      <c r="J5" s="6" t="e">
        <f>(#REF!)/1000000</f>
        <v>#REF!</v>
      </c>
      <c r="K5" s="6">
        <v>293540.99786</v>
      </c>
      <c r="L5" s="6">
        <v>309648.408406</v>
      </c>
      <c r="M5" s="6">
        <v>382174.55829700001</v>
      </c>
      <c r="N5" s="6">
        <v>448269.12020100001</v>
      </c>
      <c r="O5" s="46">
        <v>384493.24600799999</v>
      </c>
    </row>
    <row r="6" spans="2:16" x14ac:dyDescent="0.25">
      <c r="B6" s="7" t="s">
        <v>23</v>
      </c>
      <c r="C6" s="6" t="e">
        <f>(#REF!)/1000000</f>
        <v>#REF!</v>
      </c>
      <c r="D6" s="6" t="e">
        <f>(#REF!)/1000000</f>
        <v>#REF!</v>
      </c>
      <c r="E6" s="6" t="e">
        <f>(#REF!)/1000000</f>
        <v>#REF!</v>
      </c>
      <c r="F6" s="6" t="e">
        <f>(#REF!)/1000000</f>
        <v>#REF!</v>
      </c>
      <c r="G6" s="6" t="e">
        <f>(#REF!)/1000000</f>
        <v>#REF!</v>
      </c>
      <c r="H6" s="6" t="e">
        <f>(#REF!)/1000000</f>
        <v>#REF!</v>
      </c>
      <c r="I6" s="6" t="e">
        <f>(#REF!)/1000000</f>
        <v>#REF!</v>
      </c>
      <c r="J6" s="6" t="e">
        <f>(#REF!)/1000000</f>
        <v>#REF!</v>
      </c>
      <c r="K6" s="6">
        <v>-4588.9649140000001</v>
      </c>
      <c r="L6" s="6">
        <v>-2449.5765649999998</v>
      </c>
      <c r="M6" s="6">
        <v>8069.5616410000002</v>
      </c>
      <c r="N6" s="6">
        <v>4814.5909739999997</v>
      </c>
      <c r="O6" s="46">
        <v>734.20279500000004</v>
      </c>
    </row>
    <row r="7" spans="2:16" x14ac:dyDescent="0.25">
      <c r="B7" s="7" t="s">
        <v>24</v>
      </c>
      <c r="C7" s="6" t="e">
        <f>(#REF!)/1000000</f>
        <v>#REF!</v>
      </c>
      <c r="D7" s="6" t="e">
        <f>(#REF!)/1000000</f>
        <v>#REF!</v>
      </c>
      <c r="E7" s="6" t="e">
        <f>(#REF!)/1000000</f>
        <v>#REF!</v>
      </c>
      <c r="F7" s="6" t="e">
        <f>(#REF!)/1000000</f>
        <v>#REF!</v>
      </c>
      <c r="G7" s="6" t="e">
        <f>(#REF!)/1000000</f>
        <v>#REF!</v>
      </c>
      <c r="H7" s="6" t="e">
        <f>(#REF!)/1000000</f>
        <v>#REF!</v>
      </c>
      <c r="I7" s="6" t="e">
        <f>(#REF!)/1000000</f>
        <v>#REF!</v>
      </c>
      <c r="J7" s="6" t="e">
        <f>(#REF!)/1000000</f>
        <v>#REF!</v>
      </c>
      <c r="K7" s="6">
        <v>0</v>
      </c>
      <c r="L7" s="6">
        <v>0</v>
      </c>
      <c r="M7" s="6">
        <v>0</v>
      </c>
      <c r="N7" s="6">
        <v>0</v>
      </c>
      <c r="O7" s="46">
        <v>0</v>
      </c>
    </row>
    <row r="8" spans="2:16" x14ac:dyDescent="0.25">
      <c r="B8" s="15" t="s">
        <v>25</v>
      </c>
      <c r="C8" s="8" t="e">
        <f>(#REF!)/1000000</f>
        <v>#REF!</v>
      </c>
      <c r="D8" s="8" t="e">
        <f>(#REF!)/1000000</f>
        <v>#REF!</v>
      </c>
      <c r="E8" s="8" t="e">
        <f>(#REF!)/1000000</f>
        <v>#REF!</v>
      </c>
      <c r="F8" s="8" t="e">
        <f>(#REF!)/1000000</f>
        <v>#REF!</v>
      </c>
      <c r="G8" s="8" t="e">
        <f>(#REF!)/1000000</f>
        <v>#REF!</v>
      </c>
      <c r="H8" s="8" t="e">
        <f>(#REF!)/1000000</f>
        <v>#REF!</v>
      </c>
      <c r="I8" s="8" t="e">
        <f>(#REF!)/1000000</f>
        <v>#REF!</v>
      </c>
      <c r="J8" s="8" t="e">
        <f>(#REF!)/1000000</f>
        <v>#REF!</v>
      </c>
      <c r="K8" s="8">
        <v>897.83218199999999</v>
      </c>
      <c r="L8" s="8">
        <v>1303.266255</v>
      </c>
      <c r="M8" s="8">
        <v>1415.4352859999999</v>
      </c>
      <c r="N8" s="8">
        <v>1891.333871</v>
      </c>
      <c r="O8" s="50">
        <v>2013.2951290000001</v>
      </c>
    </row>
    <row r="9" spans="2:16" s="4" customFormat="1" x14ac:dyDescent="0.25">
      <c r="B9" s="33" t="s">
        <v>36</v>
      </c>
      <c r="C9" s="32" t="e">
        <f t="shared" ref="C9:H9" si="0">SUM(C5:C8)</f>
        <v>#REF!</v>
      </c>
      <c r="D9" s="32" t="e">
        <f t="shared" si="0"/>
        <v>#REF!</v>
      </c>
      <c r="E9" s="32" t="e">
        <f t="shared" si="0"/>
        <v>#REF!</v>
      </c>
      <c r="F9" s="32" t="e">
        <f t="shared" si="0"/>
        <v>#REF!</v>
      </c>
      <c r="G9" s="32" t="e">
        <f t="shared" si="0"/>
        <v>#REF!</v>
      </c>
      <c r="H9" s="32" t="e">
        <f t="shared" si="0"/>
        <v>#REF!</v>
      </c>
      <c r="I9" s="32" t="e">
        <f t="shared" ref="I9:N9" si="1">SUM(I5:I8)</f>
        <v>#REF!</v>
      </c>
      <c r="J9" s="32" t="e">
        <f t="shared" si="1"/>
        <v>#REF!</v>
      </c>
      <c r="K9" s="32">
        <v>289849.86512799998</v>
      </c>
      <c r="L9" s="32">
        <v>308502.09809600003</v>
      </c>
      <c r="M9" s="32">
        <v>391659.55522400001</v>
      </c>
      <c r="N9" s="32">
        <v>454975.04504599998</v>
      </c>
      <c r="O9" s="47">
        <v>387240.74393199995</v>
      </c>
    </row>
    <row r="10" spans="2:16" x14ac:dyDescent="0.25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6"/>
    </row>
    <row r="11" spans="2:16" x14ac:dyDescent="0.25">
      <c r="B11" s="5" t="s">
        <v>14</v>
      </c>
      <c r="C11" s="6" t="e">
        <f>(-(#REF!+#REF!))/1000000</f>
        <v>#REF!</v>
      </c>
      <c r="D11" s="6" t="e">
        <f>(-(#REF!+#REF!))/1000000</f>
        <v>#REF!</v>
      </c>
      <c r="E11" s="6" t="e">
        <f>(-(#REF!+#REF!))/1000000</f>
        <v>#REF!</v>
      </c>
      <c r="F11" s="6" t="e">
        <f>(-(#REF!+#REF!))/1000000</f>
        <v>#REF!</v>
      </c>
      <c r="G11" s="6" t="e">
        <f>(-(#REF!+#REF!))/1000000</f>
        <v>#REF!</v>
      </c>
      <c r="H11" s="6" t="e">
        <f>(-(#REF!+#REF!))/1000000</f>
        <v>#REF!</v>
      </c>
      <c r="I11" s="6" t="e">
        <f>(-(#REF!+#REF!))/1000000</f>
        <v>#REF!</v>
      </c>
      <c r="J11" s="6" t="e">
        <f>(-(#REF!+#REF!))/1000000</f>
        <v>#REF!</v>
      </c>
      <c r="K11" s="6">
        <v>-235592.15383699999</v>
      </c>
      <c r="L11" s="6">
        <v>-254523.018621</v>
      </c>
      <c r="M11" s="6">
        <v>-326311.78587000002</v>
      </c>
      <c r="N11" s="6">
        <v>-380812.74794799997</v>
      </c>
      <c r="O11" s="46">
        <v>-308209.79288999998</v>
      </c>
    </row>
    <row r="12" spans="2:16" hidden="1" x14ac:dyDescent="0.25">
      <c r="B12" s="5" t="s">
        <v>15</v>
      </c>
      <c r="C12" s="6" t="e">
        <f>(-(#REF!+#REF!))/1000000</f>
        <v>#REF!</v>
      </c>
      <c r="D12" s="6" t="e">
        <f>(-(#REF!+#REF!))/1000000</f>
        <v>#REF!</v>
      </c>
      <c r="E12" s="6" t="e">
        <f>(-(#REF!+#REF!))/1000000</f>
        <v>#REF!</v>
      </c>
      <c r="F12" s="6" t="e">
        <f>(-(#REF!+#REF!))/1000000</f>
        <v>#REF!</v>
      </c>
      <c r="G12" s="6" t="e">
        <f>(-(#REF!+#REF!))/1000000</f>
        <v>#REF!</v>
      </c>
      <c r="H12" s="6" t="e">
        <f>(-(#REF!+#REF!))/1000000</f>
        <v>#REF!</v>
      </c>
      <c r="I12" s="6" t="e">
        <f>(-(#REF!+#REF!))/1000000</f>
        <v>#REF!</v>
      </c>
      <c r="J12" s="6" t="e">
        <f>(-(#REF!+#REF!))/1000000</f>
        <v>#REF!</v>
      </c>
      <c r="K12" s="6">
        <v>0</v>
      </c>
      <c r="L12" s="6">
        <v>0</v>
      </c>
      <c r="M12" s="6">
        <v>0</v>
      </c>
      <c r="N12" s="6">
        <v>0</v>
      </c>
      <c r="O12" s="46">
        <v>0</v>
      </c>
    </row>
    <row r="13" spans="2:16" x14ac:dyDescent="0.25">
      <c r="B13" s="5" t="s">
        <v>16</v>
      </c>
      <c r="C13" s="6" t="e">
        <f>(-(#REF!+#REF!))/1000000</f>
        <v>#REF!</v>
      </c>
      <c r="D13" s="6" t="e">
        <f>(-(#REF!+#REF!))/1000000</f>
        <v>#REF!</v>
      </c>
      <c r="E13" s="6" t="e">
        <f>(-(#REF!+#REF!))/1000000</f>
        <v>#REF!</v>
      </c>
      <c r="F13" s="6" t="e">
        <f>(-(#REF!+#REF!))/1000000</f>
        <v>#REF!</v>
      </c>
      <c r="G13" s="6" t="e">
        <f>(-(#REF!+#REF!))/1000000</f>
        <v>#REF!</v>
      </c>
      <c r="H13" s="6" t="e">
        <f>(-(#REF!+#REF!))/1000000</f>
        <v>#REF!</v>
      </c>
      <c r="I13" s="6" t="e">
        <f>(-(#REF!+#REF!))/1000000</f>
        <v>#REF!</v>
      </c>
      <c r="J13" s="6" t="e">
        <f>(-(#REF!+#REF!))/1000000</f>
        <v>#REF!</v>
      </c>
      <c r="K13" s="6">
        <v>-672.22197000000006</v>
      </c>
      <c r="L13" s="6">
        <v>-684.08515299999999</v>
      </c>
      <c r="M13" s="6">
        <v>-443.91364399999998</v>
      </c>
      <c r="N13" s="6">
        <v>-410.31096000000002</v>
      </c>
      <c r="O13" s="46">
        <v>-561.00493600000004</v>
      </c>
    </row>
    <row r="14" spans="2:16" x14ac:dyDescent="0.25">
      <c r="B14" s="5" t="s">
        <v>17</v>
      </c>
      <c r="C14" s="6" t="e">
        <f>(-(#REF!))/1000000</f>
        <v>#REF!</v>
      </c>
      <c r="D14" s="6" t="e">
        <f>(-(#REF!))/1000000</f>
        <v>#REF!</v>
      </c>
      <c r="E14" s="6" t="e">
        <f>(-(#REF!))/1000000</f>
        <v>#REF!</v>
      </c>
      <c r="F14" s="6" t="e">
        <f>(-(#REF!))/1000000</f>
        <v>#REF!</v>
      </c>
      <c r="G14" s="6" t="e">
        <f>(-(#REF!))/1000000</f>
        <v>#REF!</v>
      </c>
      <c r="H14" s="6" t="e">
        <f>(-(#REF!))/1000000</f>
        <v>#REF!</v>
      </c>
      <c r="I14" s="6" t="e">
        <f>(-(#REF!))/1000000</f>
        <v>#REF!</v>
      </c>
      <c r="J14" s="6" t="e">
        <f>(-(#REF!))/1000000</f>
        <v>#REF!</v>
      </c>
      <c r="K14" s="6">
        <v>-9331.4272689999998</v>
      </c>
      <c r="L14" s="6">
        <v>-10217.20585</v>
      </c>
      <c r="M14" s="6">
        <v>-9906.6250390000005</v>
      </c>
      <c r="N14" s="6">
        <v>-10674.133363999999</v>
      </c>
      <c r="O14" s="46">
        <v>-9799.6256639999992</v>
      </c>
    </row>
    <row r="15" spans="2:16" x14ac:dyDescent="0.25">
      <c r="B15" s="5" t="s">
        <v>18</v>
      </c>
      <c r="C15" s="6" t="e">
        <f>(-(#REF!))/1000000</f>
        <v>#REF!</v>
      </c>
      <c r="D15" s="6" t="e">
        <f>(-(#REF!))/1000000</f>
        <v>#REF!</v>
      </c>
      <c r="E15" s="6" t="e">
        <f>(-(#REF!))/1000000</f>
        <v>#REF!</v>
      </c>
      <c r="F15" s="6" t="e">
        <f>(-(#REF!))/1000000</f>
        <v>#REF!</v>
      </c>
      <c r="G15" s="6" t="e">
        <f>(-(#REF!))/1000000</f>
        <v>#REF!</v>
      </c>
      <c r="H15" s="6" t="e">
        <f>(-(#REF!))/1000000</f>
        <v>#REF!</v>
      </c>
      <c r="I15" s="6" t="e">
        <f>(-(#REF!))/1000000</f>
        <v>#REF!</v>
      </c>
      <c r="J15" s="6" t="e">
        <f>(-(#REF!))/1000000</f>
        <v>#REF!</v>
      </c>
      <c r="K15" s="6">
        <v>-26448.284060999998</v>
      </c>
      <c r="L15" s="6">
        <v>-24651.841380999998</v>
      </c>
      <c r="M15" s="6">
        <v>-29976.703366000002</v>
      </c>
      <c r="N15" s="6">
        <v>-33709.389919000001</v>
      </c>
      <c r="O15" s="46">
        <v>-42184.500218000001</v>
      </c>
    </row>
    <row r="16" spans="2:16" x14ac:dyDescent="0.25">
      <c r="B16" s="5" t="s">
        <v>19</v>
      </c>
      <c r="C16" s="6"/>
      <c r="D16" s="6"/>
      <c r="E16" s="6"/>
      <c r="F16" s="6"/>
      <c r="G16" s="6"/>
      <c r="H16" s="6" t="e">
        <f>(-#REF!)/1000000</f>
        <v>#REF!</v>
      </c>
      <c r="I16" s="6" t="e">
        <f>(-#REF!)/1000000</f>
        <v>#REF!</v>
      </c>
      <c r="J16" s="6" t="e">
        <f>(-#REF!)/1000000</f>
        <v>#REF!</v>
      </c>
      <c r="K16" s="6">
        <v>-3143.6783730000002</v>
      </c>
      <c r="L16" s="6">
        <v>-2405.8055410000002</v>
      </c>
      <c r="M16" s="6">
        <v>-2248.1557419999999</v>
      </c>
      <c r="N16" s="6">
        <v>-4159.1494270000003</v>
      </c>
      <c r="O16" s="46">
        <v>-2666.9701020000002</v>
      </c>
    </row>
    <row r="17" spans="2:15" x14ac:dyDescent="0.25">
      <c r="B17" s="5" t="s">
        <v>20</v>
      </c>
      <c r="C17" s="6" t="e">
        <f>(-(#REF!))/1000000</f>
        <v>#REF!</v>
      </c>
      <c r="D17" s="6" t="e">
        <f>(-(#REF!))/1000000</f>
        <v>#REF!</v>
      </c>
      <c r="E17" s="6" t="e">
        <f>(-(#REF!))/1000000</f>
        <v>#REF!</v>
      </c>
      <c r="F17" s="6" t="e">
        <f>(-(#REF!))/1000000</f>
        <v>#REF!</v>
      </c>
      <c r="G17" s="6" t="e">
        <f>(-(#REF!))/1000000</f>
        <v>#REF!</v>
      </c>
      <c r="H17" s="8" t="e">
        <f>(-(#REF!))/1000000</f>
        <v>#REF!</v>
      </c>
      <c r="I17" s="8" t="e">
        <f>(-(#REF!))/1000000</f>
        <v>#REF!</v>
      </c>
      <c r="J17" s="8" t="e">
        <f>(-(#REF!))/1000000</f>
        <v>#REF!</v>
      </c>
      <c r="K17" s="8">
        <v>-1132.327767</v>
      </c>
      <c r="L17" s="8">
        <v>-1696.5125190000001</v>
      </c>
      <c r="M17" s="8">
        <v>-1833.4002929999999</v>
      </c>
      <c r="N17" s="8">
        <v>-1924.6975910000001</v>
      </c>
      <c r="O17" s="50">
        <v>-1911.429517</v>
      </c>
    </row>
    <row r="18" spans="2:15" s="4" customFormat="1" x14ac:dyDescent="0.25">
      <c r="B18" s="34" t="s">
        <v>35</v>
      </c>
      <c r="C18" s="35" t="e">
        <f t="shared" ref="C18:N18" si="2">SUM(C9:C17)</f>
        <v>#REF!</v>
      </c>
      <c r="D18" s="35" t="e">
        <f t="shared" si="2"/>
        <v>#REF!</v>
      </c>
      <c r="E18" s="35" t="e">
        <f t="shared" si="2"/>
        <v>#REF!</v>
      </c>
      <c r="F18" s="35" t="e">
        <f t="shared" si="2"/>
        <v>#REF!</v>
      </c>
      <c r="G18" s="35" t="e">
        <f t="shared" si="2"/>
        <v>#REF!</v>
      </c>
      <c r="H18" s="32" t="e">
        <f t="shared" si="2"/>
        <v>#REF!</v>
      </c>
      <c r="I18" s="32" t="e">
        <f t="shared" si="2"/>
        <v>#REF!</v>
      </c>
      <c r="J18" s="32" t="e">
        <f t="shared" si="2"/>
        <v>#REF!</v>
      </c>
      <c r="K18" s="32">
        <v>13529.771850999987</v>
      </c>
      <c r="L18" s="32">
        <v>14323.629031000039</v>
      </c>
      <c r="M18" s="32">
        <v>20938.971269999991</v>
      </c>
      <c r="N18" s="32">
        <v>23284.615837000005</v>
      </c>
      <c r="O18" s="47">
        <v>21907.420604999967</v>
      </c>
    </row>
    <row r="19" spans="2:15" s="9" customFormat="1" x14ac:dyDescent="0.25">
      <c r="B19" s="36" t="s">
        <v>34</v>
      </c>
      <c r="C19" s="37" t="e">
        <f t="shared" ref="C19:N19" si="3">C18/C5</f>
        <v>#REF!</v>
      </c>
      <c r="D19" s="37" t="e">
        <f t="shared" si="3"/>
        <v>#REF!</v>
      </c>
      <c r="E19" s="37" t="e">
        <f t="shared" si="3"/>
        <v>#REF!</v>
      </c>
      <c r="F19" s="37" t="e">
        <f t="shared" si="3"/>
        <v>#REF!</v>
      </c>
      <c r="G19" s="37" t="e">
        <f t="shared" si="3"/>
        <v>#REF!</v>
      </c>
      <c r="H19" s="37" t="e">
        <f t="shared" si="3"/>
        <v>#REF!</v>
      </c>
      <c r="I19" s="37" t="e">
        <f t="shared" si="3"/>
        <v>#REF!</v>
      </c>
      <c r="J19" s="37" t="e">
        <f t="shared" si="3"/>
        <v>#REF!</v>
      </c>
      <c r="K19" s="37">
        <v>4.6091591803652618E-2</v>
      </c>
      <c r="L19" s="37">
        <v>4.6257718890708475E-2</v>
      </c>
      <c r="M19" s="37">
        <v>5.4789024584225854E-2</v>
      </c>
      <c r="N19" s="37">
        <v>5.1943385764692832E-2</v>
      </c>
      <c r="O19" s="51">
        <v>5.6977387333727439E-2</v>
      </c>
    </row>
    <row r="20" spans="2:15" x14ac:dyDescent="0.25"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6"/>
    </row>
    <row r="21" spans="2:15" x14ac:dyDescent="0.25">
      <c r="B21" s="5" t="s">
        <v>22</v>
      </c>
      <c r="C21" s="6" t="e">
        <f>(-#REF!)/1000000</f>
        <v>#REF!</v>
      </c>
      <c r="D21" s="6" t="e">
        <f>(-#REF!)/1000000</f>
        <v>#REF!</v>
      </c>
      <c r="E21" s="6" t="e">
        <f>(-#REF!)/1000000</f>
        <v>#REF!</v>
      </c>
      <c r="F21" s="6" t="e">
        <f>(-#REF!)/1000000</f>
        <v>#REF!</v>
      </c>
      <c r="G21" s="6" t="e">
        <f>(-#REF!)/1000000</f>
        <v>#REF!</v>
      </c>
      <c r="H21" s="8" t="e">
        <f>(-#REF!)/1000000</f>
        <v>#REF!</v>
      </c>
      <c r="I21" s="8" t="e">
        <f>(-#REF!)/1000000</f>
        <v>#REF!</v>
      </c>
      <c r="J21" s="8" t="e">
        <f>(-#REF!)/1000000</f>
        <v>#REF!</v>
      </c>
      <c r="K21" s="8">
        <v>-7083.8772779999999</v>
      </c>
      <c r="L21" s="8">
        <v>-6008.5127320000001</v>
      </c>
      <c r="M21" s="8">
        <v>-5277.3955779999997</v>
      </c>
      <c r="N21" s="8">
        <v>-6178.606417</v>
      </c>
      <c r="O21" s="50">
        <v>-7134.981616</v>
      </c>
    </row>
    <row r="22" spans="2:15" s="4" customFormat="1" x14ac:dyDescent="0.25">
      <c r="B22" s="34" t="s">
        <v>37</v>
      </c>
      <c r="C22" s="35" t="e">
        <f>C18+#REF!+C21</f>
        <v>#REF!</v>
      </c>
      <c r="D22" s="35" t="e">
        <f>D18+#REF!+D21</f>
        <v>#REF!</v>
      </c>
      <c r="E22" s="35" t="e">
        <f>E18+#REF!+E21</f>
        <v>#REF!</v>
      </c>
      <c r="F22" s="35" t="e">
        <f>F18+#REF!+F21</f>
        <v>#REF!</v>
      </c>
      <c r="G22" s="35" t="e">
        <f>G18+#REF!+G21</f>
        <v>#REF!</v>
      </c>
      <c r="H22" s="32" t="e">
        <f t="shared" ref="H22:N22" si="4">H18+H21</f>
        <v>#REF!</v>
      </c>
      <c r="I22" s="32" t="e">
        <f t="shared" si="4"/>
        <v>#REF!</v>
      </c>
      <c r="J22" s="32" t="e">
        <f t="shared" si="4"/>
        <v>#REF!</v>
      </c>
      <c r="K22" s="32">
        <v>6445.8945729999868</v>
      </c>
      <c r="L22" s="32">
        <v>8315.1162990000375</v>
      </c>
      <c r="M22" s="32">
        <v>15661.575691999991</v>
      </c>
      <c r="N22" s="35">
        <v>17106.009420000006</v>
      </c>
      <c r="O22" s="52">
        <v>14772.438988999966</v>
      </c>
    </row>
    <row r="23" spans="2:15" s="9" customFormat="1" x14ac:dyDescent="0.25">
      <c r="B23" s="36" t="s">
        <v>34</v>
      </c>
      <c r="C23" s="37" t="e">
        <f t="shared" ref="C23:N23" si="5">C22/C5</f>
        <v>#REF!</v>
      </c>
      <c r="D23" s="37" t="e">
        <f t="shared" si="5"/>
        <v>#REF!</v>
      </c>
      <c r="E23" s="37" t="e">
        <f t="shared" si="5"/>
        <v>#REF!</v>
      </c>
      <c r="F23" s="37" t="e">
        <f t="shared" si="5"/>
        <v>#REF!</v>
      </c>
      <c r="G23" s="37" t="e">
        <f t="shared" si="5"/>
        <v>#REF!</v>
      </c>
      <c r="H23" s="37" t="e">
        <f t="shared" si="5"/>
        <v>#REF!</v>
      </c>
      <c r="I23" s="37" t="e">
        <f t="shared" si="5"/>
        <v>#REF!</v>
      </c>
      <c r="J23" s="37" t="e">
        <f t="shared" si="5"/>
        <v>#REF!</v>
      </c>
      <c r="K23" s="37">
        <v>2.1959094709060913E-2</v>
      </c>
      <c r="L23" s="37">
        <v>2.685341204175528E-2</v>
      </c>
      <c r="M23" s="37">
        <v>4.0980162996169099E-2</v>
      </c>
      <c r="N23" s="37">
        <v>3.8160133386680346E-2</v>
      </c>
      <c r="O23" s="51">
        <v>3.8420542213354253E-2</v>
      </c>
    </row>
    <row r="24" spans="2:15" x14ac:dyDescent="0.25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6"/>
    </row>
    <row r="25" spans="2:15" x14ac:dyDescent="0.25">
      <c r="B25" s="5" t="s">
        <v>21</v>
      </c>
      <c r="C25" s="6" t="e">
        <f>(-#REF!)/1000000</f>
        <v>#REF!</v>
      </c>
      <c r="D25" s="6" t="e">
        <f>(-#REF!)/1000000</f>
        <v>#REF!</v>
      </c>
      <c r="E25" s="6" t="e">
        <f>(-#REF!)/1000000</f>
        <v>#REF!</v>
      </c>
      <c r="F25" s="6" t="e">
        <f>(-#REF!)/1000000</f>
        <v>#REF!</v>
      </c>
      <c r="G25" s="6" t="e">
        <f>(-#REF!)/1000000</f>
        <v>#REF!</v>
      </c>
      <c r="H25" s="6" t="e">
        <f>(-#REF!)/1000000</f>
        <v>#REF!</v>
      </c>
      <c r="I25" s="6" t="e">
        <f>(-#REF!)/1000000</f>
        <v>#REF!</v>
      </c>
      <c r="J25" s="6" t="e">
        <f>(-#REF!)/1000000</f>
        <v>#REF!</v>
      </c>
      <c r="K25" s="6">
        <v>-4859.6504290000003</v>
      </c>
      <c r="L25" s="6">
        <v>-4432.3862230000004</v>
      </c>
      <c r="M25" s="6">
        <v>-4720.6367989999999</v>
      </c>
      <c r="N25" s="6">
        <v>-4957.623235</v>
      </c>
      <c r="O25" s="46">
        <v>-4942.4291489999996</v>
      </c>
    </row>
    <row r="26" spans="2:15" x14ac:dyDescent="0.25">
      <c r="B26" s="19" t="s">
        <v>26</v>
      </c>
      <c r="C26" s="8" t="e">
        <f>(#REF!)/1000000</f>
        <v>#REF!</v>
      </c>
      <c r="D26" s="8" t="e">
        <f>(#REF!)/1000000</f>
        <v>#REF!</v>
      </c>
      <c r="E26" s="8" t="e">
        <f>(#REF!)/1000000</f>
        <v>#REF!</v>
      </c>
      <c r="F26" s="8" t="e">
        <f>(#REF!)/1000000</f>
        <v>#REF!</v>
      </c>
      <c r="G26" s="8" t="e">
        <f>(#REF!)/1000000</f>
        <v>#REF!</v>
      </c>
      <c r="H26" s="8" t="e">
        <f>(#REF!)/1000000</f>
        <v>#REF!</v>
      </c>
      <c r="I26" s="8" t="e">
        <f>(#REF!)/1000000</f>
        <v>#REF!</v>
      </c>
      <c r="J26" s="8" t="e">
        <f>(#REF!)/1000000</f>
        <v>#REF!</v>
      </c>
      <c r="K26" s="8">
        <v>532.24906999999996</v>
      </c>
      <c r="L26" s="8">
        <v>3723.6366130000001</v>
      </c>
      <c r="M26" s="8">
        <v>111.8</v>
      </c>
      <c r="N26" s="8">
        <v>99.5</v>
      </c>
      <c r="O26" s="50">
        <v>765.90590099999997</v>
      </c>
    </row>
    <row r="27" spans="2:15" hidden="1" x14ac:dyDescent="0.25">
      <c r="B27" s="5" t="s">
        <v>27</v>
      </c>
      <c r="C27" s="6" t="e">
        <f>(#REF!)/1000000</f>
        <v>#REF!</v>
      </c>
      <c r="D27" s="6" t="e">
        <f>(#REF!)/1000000</f>
        <v>#REF!</v>
      </c>
      <c r="E27" s="6" t="e">
        <f>(#REF!)/1000000</f>
        <v>#REF!</v>
      </c>
      <c r="F27" s="6" t="e">
        <f>(#REF!)/1000000</f>
        <v>#REF!</v>
      </c>
      <c r="G27" s="6" t="e">
        <f>(#REF!)/1000000</f>
        <v>#REF!</v>
      </c>
      <c r="H27" s="8" t="e">
        <f>(#REF!)/1000000</f>
        <v>#REF!</v>
      </c>
      <c r="I27" s="8" t="e">
        <f>(#REF!)/1000000</f>
        <v>#REF!</v>
      </c>
      <c r="J27" s="8" t="e">
        <f>(#REF!)/1000000</f>
        <v>#REF!</v>
      </c>
      <c r="K27" s="8">
        <v>0</v>
      </c>
      <c r="L27" s="8">
        <v>0</v>
      </c>
      <c r="M27" s="8">
        <v>0</v>
      </c>
      <c r="N27" s="8">
        <v>0</v>
      </c>
      <c r="O27" s="50">
        <v>0</v>
      </c>
    </row>
    <row r="28" spans="2:15" s="4" customFormat="1" x14ac:dyDescent="0.25">
      <c r="B28" s="34" t="s">
        <v>28</v>
      </c>
      <c r="C28" s="35" t="e">
        <f t="shared" ref="C28:H28" si="6">C22+C25+C26+C27</f>
        <v>#REF!</v>
      </c>
      <c r="D28" s="35" t="e">
        <f t="shared" si="6"/>
        <v>#REF!</v>
      </c>
      <c r="E28" s="35" t="e">
        <f t="shared" si="6"/>
        <v>#REF!</v>
      </c>
      <c r="F28" s="35" t="e">
        <f t="shared" si="6"/>
        <v>#REF!</v>
      </c>
      <c r="G28" s="35" t="e">
        <f t="shared" si="6"/>
        <v>#REF!</v>
      </c>
      <c r="H28" s="32" t="e">
        <f t="shared" si="6"/>
        <v>#REF!</v>
      </c>
      <c r="I28" s="32" t="e">
        <f t="shared" ref="I28:N28" si="7">I22+I25+I26+I27</f>
        <v>#REF!</v>
      </c>
      <c r="J28" s="32" t="e">
        <f t="shared" si="7"/>
        <v>#REF!</v>
      </c>
      <c r="K28" s="32">
        <v>2118.4932139999864</v>
      </c>
      <c r="L28" s="32">
        <v>7606.3666890000368</v>
      </c>
      <c r="M28" s="32">
        <v>11052.738892999991</v>
      </c>
      <c r="N28" s="32">
        <v>12247.886185000007</v>
      </c>
      <c r="O28" s="47">
        <v>10595.915740999966</v>
      </c>
    </row>
    <row r="29" spans="2:15" s="9" customFormat="1" x14ac:dyDescent="0.25">
      <c r="B29" s="36" t="s">
        <v>34</v>
      </c>
      <c r="C29" s="37" t="e">
        <f t="shared" ref="C29:N29" si="8">C28/C5</f>
        <v>#REF!</v>
      </c>
      <c r="D29" s="37" t="e">
        <f t="shared" si="8"/>
        <v>#REF!</v>
      </c>
      <c r="E29" s="37" t="e">
        <f t="shared" si="8"/>
        <v>#REF!</v>
      </c>
      <c r="F29" s="37" t="e">
        <f t="shared" si="8"/>
        <v>#REF!</v>
      </c>
      <c r="G29" s="37" t="e">
        <f t="shared" si="8"/>
        <v>#REF!</v>
      </c>
      <c r="H29" s="37" t="e">
        <f t="shared" si="8"/>
        <v>#REF!</v>
      </c>
      <c r="I29" s="37" t="e">
        <f t="shared" si="8"/>
        <v>#REF!</v>
      </c>
      <c r="J29" s="37" t="e">
        <f t="shared" si="8"/>
        <v>#REF!</v>
      </c>
      <c r="K29" s="37">
        <v>7.2170266826249944E-3</v>
      </c>
      <c r="L29" s="37">
        <v>2.456452700065824E-2</v>
      </c>
      <c r="M29" s="37">
        <v>2.892065589675008E-2</v>
      </c>
      <c r="N29" s="37">
        <v>2.7322618563393703E-2</v>
      </c>
      <c r="O29" s="51">
        <v>2.7558132297542365E-2</v>
      </c>
    </row>
    <row r="30" spans="2:15" x14ac:dyDescent="0.25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6"/>
    </row>
    <row r="31" spans="2:15" x14ac:dyDescent="0.25">
      <c r="B31" s="5" t="s">
        <v>38</v>
      </c>
      <c r="C31" s="6" t="e">
        <f>(#REF!-#REF!)/1000000</f>
        <v>#REF!</v>
      </c>
      <c r="D31" s="6" t="e">
        <f>(#REF!-#REF!)/1000000</f>
        <v>#REF!</v>
      </c>
      <c r="E31" s="6" t="e">
        <f>(#REF!-#REF!)/1000000</f>
        <v>#REF!</v>
      </c>
      <c r="F31" s="6" t="e">
        <f>(#REF!-#REF!)/1000000</f>
        <v>#REF!</v>
      </c>
      <c r="G31" s="6" t="e">
        <f>(#REF!-#REF!)/1000000</f>
        <v>#REF!</v>
      </c>
      <c r="H31" s="6" t="e">
        <f>(#REF!-#REF!)/1000000</f>
        <v>#REF!</v>
      </c>
      <c r="I31" s="6" t="e">
        <f>(#REF!-#REF!)/1000000</f>
        <v>#REF!</v>
      </c>
      <c r="J31" s="6" t="e">
        <f>(#REF!-#REF!)/1000000</f>
        <v>#REF!</v>
      </c>
      <c r="K31" s="6">
        <v>-187.858789</v>
      </c>
      <c r="L31" s="6">
        <v>-869.99987699999997</v>
      </c>
      <c r="M31" s="6">
        <v>-969.85600799999997</v>
      </c>
      <c r="N31" s="6">
        <v>-1952.409686</v>
      </c>
      <c r="O31" s="46">
        <v>-1198.915229</v>
      </c>
    </row>
    <row r="32" spans="2:15" x14ac:dyDescent="0.25">
      <c r="B32" s="5" t="s">
        <v>41</v>
      </c>
      <c r="C32" s="6" t="e">
        <f>(#REF!-#REF!)/1000000</f>
        <v>#REF!</v>
      </c>
      <c r="D32" s="6" t="e">
        <f>(#REF!-#REF!)/1000000</f>
        <v>#REF!</v>
      </c>
      <c r="E32" s="6" t="e">
        <f>(#REF!-#REF!)/1000000</f>
        <v>#REF!</v>
      </c>
      <c r="F32" s="6" t="e">
        <f>(#REF!-#REF!)/1000000</f>
        <v>#REF!</v>
      </c>
      <c r="G32" s="6" t="e">
        <f>(#REF!-#REF!)/1000000</f>
        <v>#REF!</v>
      </c>
      <c r="H32" s="6" t="e">
        <f>(#REF!-#REF!)/1000000</f>
        <v>#REF!</v>
      </c>
      <c r="I32" s="6" t="e">
        <f>(#REF!-#REF!)/1000000</f>
        <v>#REF!</v>
      </c>
      <c r="J32" s="6" t="e">
        <f>(#REF!-#REF!)/1000000</f>
        <v>#REF!</v>
      </c>
      <c r="K32" s="6">
        <v>-208.785225</v>
      </c>
      <c r="L32" s="6">
        <v>-40.968007</v>
      </c>
      <c r="M32" s="6">
        <v>-100.676929</v>
      </c>
      <c r="N32" s="6">
        <v>-248.61546899999999</v>
      </c>
      <c r="O32" s="46">
        <v>205.58775299999999</v>
      </c>
    </row>
    <row r="33" spans="2:16" x14ac:dyDescent="0.25">
      <c r="B33" s="5" t="s">
        <v>39</v>
      </c>
      <c r="C33" s="6" t="e">
        <f>(-#REF!)/1000000</f>
        <v>#REF!</v>
      </c>
      <c r="D33" s="6" t="e">
        <f>(-#REF!)/1000000</f>
        <v>#REF!</v>
      </c>
      <c r="E33" s="6" t="e">
        <f>(-#REF!)/1000000</f>
        <v>#REF!</v>
      </c>
      <c r="F33" s="6" t="e">
        <f>(-#REF!)/1000000</f>
        <v>#REF!</v>
      </c>
      <c r="G33" s="6" t="e">
        <f>(-#REF!)/1000000</f>
        <v>#REF!</v>
      </c>
      <c r="H33" s="8" t="e">
        <f>(-#REF!)/1000000</f>
        <v>#REF!</v>
      </c>
      <c r="I33" s="8" t="e">
        <f>(-#REF!)/1000000</f>
        <v>#REF!</v>
      </c>
      <c r="J33" s="8" t="e">
        <f>(-#REF!)/1000000</f>
        <v>#REF!</v>
      </c>
      <c r="K33" s="8">
        <v>-1770.129132</v>
      </c>
      <c r="L33" s="8">
        <v>-2538.9639999999999</v>
      </c>
      <c r="M33" s="8">
        <v>-3640.0189999999998</v>
      </c>
      <c r="N33" s="8">
        <v>-4219.8500000000004</v>
      </c>
      <c r="O33" s="50">
        <v>-3538.61</v>
      </c>
    </row>
    <row r="34" spans="2:16" s="4" customFormat="1" x14ac:dyDescent="0.25">
      <c r="B34" s="34" t="s">
        <v>29</v>
      </c>
      <c r="C34" s="35" t="e">
        <f t="shared" ref="C34:H34" si="9">C28+C31+C32+C33</f>
        <v>#REF!</v>
      </c>
      <c r="D34" s="35" t="e">
        <f t="shared" si="9"/>
        <v>#REF!</v>
      </c>
      <c r="E34" s="35" t="e">
        <f t="shared" si="9"/>
        <v>#REF!</v>
      </c>
      <c r="F34" s="35" t="e">
        <f t="shared" si="9"/>
        <v>#REF!</v>
      </c>
      <c r="G34" s="35" t="e">
        <f t="shared" si="9"/>
        <v>#REF!</v>
      </c>
      <c r="H34" s="32" t="e">
        <f t="shared" si="9"/>
        <v>#REF!</v>
      </c>
      <c r="I34" s="32" t="e">
        <f t="shared" ref="I34:N34" si="10">I28+I31+I32+I33</f>
        <v>#REF!</v>
      </c>
      <c r="J34" s="32" t="e">
        <f t="shared" si="10"/>
        <v>#REF!</v>
      </c>
      <c r="K34" s="32">
        <v>-48.279932000013559</v>
      </c>
      <c r="L34" s="32">
        <v>4156.4348050000362</v>
      </c>
      <c r="M34" s="32">
        <v>6342.1869559999905</v>
      </c>
      <c r="N34" s="32">
        <v>5827.0110300000069</v>
      </c>
      <c r="O34" s="47">
        <v>6063.9782649999652</v>
      </c>
      <c r="P34" s="10"/>
    </row>
    <row r="35" spans="2:16" s="9" customFormat="1" x14ac:dyDescent="0.25">
      <c r="B35" s="38" t="s">
        <v>34</v>
      </c>
      <c r="C35" s="39" t="e">
        <f t="shared" ref="C35:N35" si="11">C34/C5</f>
        <v>#REF!</v>
      </c>
      <c r="D35" s="39" t="e">
        <f t="shared" si="11"/>
        <v>#REF!</v>
      </c>
      <c r="E35" s="39" t="e">
        <f t="shared" si="11"/>
        <v>#REF!</v>
      </c>
      <c r="F35" s="39" t="e">
        <f t="shared" si="11"/>
        <v>#REF!</v>
      </c>
      <c r="G35" s="39" t="e">
        <f t="shared" si="11"/>
        <v>#REF!</v>
      </c>
      <c r="H35" s="39" t="e">
        <f t="shared" si="11"/>
        <v>#REF!</v>
      </c>
      <c r="I35" s="39" t="e">
        <f t="shared" si="11"/>
        <v>#REF!</v>
      </c>
      <c r="J35" s="39" t="e">
        <f t="shared" si="11"/>
        <v>#REF!</v>
      </c>
      <c r="K35" s="39">
        <v>-1.6447423818815235E-4</v>
      </c>
      <c r="L35" s="39">
        <v>1.342307821440589E-2</v>
      </c>
      <c r="M35" s="39">
        <v>1.6595000421433796E-2</v>
      </c>
      <c r="N35" s="39">
        <v>1.2998912410891086E-2</v>
      </c>
      <c r="O35" s="53">
        <v>1.5771351845472455E-2</v>
      </c>
    </row>
    <row r="36" spans="2:16" x14ac:dyDescent="0.25">
      <c r="C36" s="11"/>
      <c r="D36" s="11"/>
      <c r="E36" s="11"/>
      <c r="F36" s="11"/>
      <c r="G36" s="11"/>
      <c r="H36" s="6"/>
      <c r="I36" s="6"/>
      <c r="J36" s="6"/>
      <c r="K36" s="6"/>
      <c r="L36" s="6"/>
      <c r="M36" s="6"/>
      <c r="N36" s="6"/>
      <c r="O36" s="6"/>
    </row>
    <row r="37" spans="2:16" x14ac:dyDescent="0.25">
      <c r="C37" s="11"/>
      <c r="D37" s="11"/>
      <c r="E37" s="11"/>
      <c r="F37" s="11"/>
      <c r="G37" s="11"/>
      <c r="H37" s="6"/>
      <c r="I37" s="6"/>
      <c r="J37" s="6"/>
      <c r="K37" s="6"/>
      <c r="L37" s="6"/>
      <c r="M37" s="6"/>
      <c r="N37" s="6"/>
      <c r="O37" s="6"/>
    </row>
    <row r="38" spans="2:16" s="4" customFormat="1" x14ac:dyDescent="0.25">
      <c r="B38" s="27" t="s">
        <v>46</v>
      </c>
      <c r="C38" s="28">
        <v>39813</v>
      </c>
      <c r="D38" s="28">
        <v>40178</v>
      </c>
      <c r="E38" s="28">
        <v>40543</v>
      </c>
      <c r="F38" s="28">
        <v>40908</v>
      </c>
      <c r="G38" s="29">
        <v>2012</v>
      </c>
      <c r="H38" s="29">
        <v>2013</v>
      </c>
      <c r="I38" s="29">
        <v>2014</v>
      </c>
      <c r="J38" s="29">
        <v>2015</v>
      </c>
      <c r="K38" s="29">
        <v>2016</v>
      </c>
      <c r="L38" s="29">
        <v>2017</v>
      </c>
      <c r="M38" s="29">
        <v>2018</v>
      </c>
      <c r="N38" s="29">
        <v>2019</v>
      </c>
      <c r="O38" s="45">
        <v>2020</v>
      </c>
    </row>
    <row r="39" spans="2:16" x14ac:dyDescent="0.25"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6"/>
    </row>
    <row r="40" spans="2:16" x14ac:dyDescent="0.25">
      <c r="B40" s="5" t="s">
        <v>75</v>
      </c>
      <c r="C40" s="6"/>
      <c r="D40" s="6" t="e">
        <f>#REF!/1000000</f>
        <v>#REF!</v>
      </c>
      <c r="E40" s="6" t="e">
        <f>#REF!/1000000</f>
        <v>#REF!</v>
      </c>
      <c r="F40" s="6" t="e">
        <f>#REF!/1000000</f>
        <v>#REF!</v>
      </c>
      <c r="G40" s="6" t="e">
        <f>#REF!/1000000</f>
        <v>#REF!</v>
      </c>
      <c r="H40" s="6" t="e">
        <f>#REF!/1000000</f>
        <v>#REF!</v>
      </c>
      <c r="I40" s="6" t="e">
        <f>#REF!/1000000</f>
        <v>#REF!</v>
      </c>
      <c r="J40" s="6" t="e">
        <f>#REF!/1000000</f>
        <v>#REF!</v>
      </c>
      <c r="K40" s="6">
        <v>651.09508600000004</v>
      </c>
      <c r="L40" s="6">
        <v>539.62448300000005</v>
      </c>
      <c r="M40" s="6">
        <v>0</v>
      </c>
      <c r="N40" s="6">
        <v>0</v>
      </c>
      <c r="O40" s="46">
        <v>0</v>
      </c>
    </row>
    <row r="41" spans="2:16" x14ac:dyDescent="0.25">
      <c r="B41" s="7" t="s">
        <v>0</v>
      </c>
      <c r="C41" s="6" t="e">
        <f>(#REF!)/1000000</f>
        <v>#REF!</v>
      </c>
      <c r="D41" s="6" t="e">
        <f>(#REF!)/1000000</f>
        <v>#REF!</v>
      </c>
      <c r="E41" s="6" t="e">
        <f>(#REF!)/1000000</f>
        <v>#REF!</v>
      </c>
      <c r="F41" s="6" t="e">
        <f>(#REF!)/1000000</f>
        <v>#REF!</v>
      </c>
      <c r="G41" s="6" t="e">
        <f>(#REF!)/1000000</f>
        <v>#REF!</v>
      </c>
      <c r="H41" s="6" t="e">
        <f>(#REF!)/1000000</f>
        <v>#REF!</v>
      </c>
      <c r="I41" s="6" t="e">
        <f>(#REF!)/1000000</f>
        <v>#REF!</v>
      </c>
      <c r="J41" s="6" t="e">
        <f>(#REF!)/1000000</f>
        <v>#REF!</v>
      </c>
      <c r="K41" s="6">
        <v>722.49284399999999</v>
      </c>
      <c r="L41" s="6">
        <v>735.99381000000005</v>
      </c>
      <c r="M41" s="6">
        <v>747.81329100000005</v>
      </c>
      <c r="N41" s="6">
        <v>929.520848</v>
      </c>
      <c r="O41" s="46">
        <v>1140.933489</v>
      </c>
    </row>
    <row r="42" spans="2:16" x14ac:dyDescent="0.25">
      <c r="B42" s="7" t="s">
        <v>1</v>
      </c>
      <c r="C42" s="6" t="e">
        <f>(#REF!)/1000000</f>
        <v>#REF!</v>
      </c>
      <c r="D42" s="6" t="e">
        <f>(#REF!)/1000000</f>
        <v>#REF!</v>
      </c>
      <c r="E42" s="6" t="e">
        <f>(#REF!)/1000000</f>
        <v>#REF!</v>
      </c>
      <c r="F42" s="6" t="e">
        <f>(#REF!)/1000000</f>
        <v>#REF!</v>
      </c>
      <c r="G42" s="6" t="e">
        <f>(#REF!)/1000000</f>
        <v>#REF!</v>
      </c>
      <c r="H42" s="6" t="e">
        <f>(#REF!)/1000000</f>
        <v>#REF!</v>
      </c>
      <c r="I42" s="6" t="e">
        <f>(#REF!)/1000000</f>
        <v>#REF!</v>
      </c>
      <c r="J42" s="6" t="e">
        <f>(#REF!)/1000000</f>
        <v>#REF!</v>
      </c>
      <c r="K42" s="6">
        <v>27456.544266000001</v>
      </c>
      <c r="L42" s="6">
        <v>26592.901191000001</v>
      </c>
      <c r="M42" s="6">
        <v>26856.206827999998</v>
      </c>
      <c r="N42" s="6">
        <v>26174.034178000002</v>
      </c>
      <c r="O42" s="46">
        <v>24667.249313</v>
      </c>
    </row>
    <row r="43" spans="2:16" hidden="1" x14ac:dyDescent="0.25">
      <c r="B43" s="7" t="s">
        <v>3</v>
      </c>
      <c r="C43" s="6" t="e">
        <f>(#REF!)/1000000</f>
        <v>#REF!</v>
      </c>
      <c r="D43" s="6" t="e">
        <f>(#REF!)/1000000</f>
        <v>#REF!</v>
      </c>
      <c r="E43" s="6" t="e">
        <f>(#REF!)/1000000</f>
        <v>#REF!</v>
      </c>
      <c r="F43" s="6" t="e">
        <f>(#REF!)/1000000</f>
        <v>#REF!</v>
      </c>
      <c r="G43" s="6" t="e">
        <f>(#REF!)/1000000</f>
        <v>#REF!</v>
      </c>
      <c r="H43" s="6" t="e">
        <f>(#REF!)/1000000</f>
        <v>#REF!</v>
      </c>
      <c r="I43" s="6" t="e">
        <f>(#REF!)/1000000</f>
        <v>#REF!</v>
      </c>
      <c r="J43" s="6" t="e">
        <f>(#REF!)/1000000</f>
        <v>#REF!</v>
      </c>
      <c r="K43" s="6">
        <v>0</v>
      </c>
      <c r="L43" s="6">
        <v>0</v>
      </c>
      <c r="M43" s="6">
        <v>0</v>
      </c>
      <c r="N43" s="6">
        <v>0</v>
      </c>
      <c r="O43" s="46">
        <v>0</v>
      </c>
    </row>
    <row r="44" spans="2:16" x14ac:dyDescent="0.25">
      <c r="B44" s="5" t="s">
        <v>2</v>
      </c>
      <c r="C44" s="6" t="e">
        <f>(#REF!)/1000000</f>
        <v>#REF!</v>
      </c>
      <c r="D44" s="6" t="e">
        <f>(#REF!)/1000000</f>
        <v>#REF!</v>
      </c>
      <c r="E44" s="6" t="e">
        <f>(#REF!)/1000000</f>
        <v>#REF!</v>
      </c>
      <c r="F44" s="6" t="e">
        <f>(#REF!)/1000000</f>
        <v>#REF!</v>
      </c>
      <c r="G44" s="6" t="e">
        <f>(#REF!)/1000000</f>
        <v>#REF!</v>
      </c>
      <c r="H44" s="6" t="e">
        <f>(#REF!)/1000000</f>
        <v>#REF!</v>
      </c>
      <c r="I44" s="6" t="e">
        <f>(#REF!)/1000000</f>
        <v>#REF!</v>
      </c>
      <c r="J44" s="6" t="e">
        <f>(#REF!)/1000000</f>
        <v>#REF!</v>
      </c>
      <c r="K44" s="6">
        <v>10559.610414000001</v>
      </c>
      <c r="L44" s="6">
        <v>10413.193667</v>
      </c>
      <c r="M44" s="6">
        <v>9466.7867220000007</v>
      </c>
      <c r="N44" s="6">
        <v>9329.5903249999992</v>
      </c>
      <c r="O44" s="46">
        <v>9021.740409</v>
      </c>
    </row>
    <row r="45" spans="2:16" hidden="1" x14ac:dyDescent="0.25">
      <c r="B45" s="5" t="s">
        <v>32</v>
      </c>
      <c r="C45" s="6" t="e">
        <f>(#REF!)/1000000</f>
        <v>#REF!</v>
      </c>
      <c r="D45" s="6" t="e">
        <f>(#REF!)/1000000</f>
        <v>#REF!</v>
      </c>
      <c r="E45" s="6" t="e">
        <f>(#REF!)/1000000</f>
        <v>#REF!</v>
      </c>
      <c r="F45" s="6" t="e">
        <f>(#REF!)/1000000</f>
        <v>#REF!</v>
      </c>
      <c r="G45" s="6" t="e">
        <f>(#REF!)/1000000</f>
        <v>#REF!</v>
      </c>
      <c r="H45" s="6" t="e">
        <f>(#REF!)/1000000</f>
        <v>#REF!</v>
      </c>
      <c r="I45" s="6" t="e">
        <f>(#REF!)/1000000</f>
        <v>#REF!</v>
      </c>
      <c r="J45" s="6" t="e">
        <f>(#REF!)/1000000</f>
        <v>#REF!</v>
      </c>
      <c r="K45" s="6">
        <v>0</v>
      </c>
      <c r="L45" s="6">
        <v>0</v>
      </c>
      <c r="M45" s="6">
        <v>0</v>
      </c>
      <c r="N45" s="6">
        <v>0</v>
      </c>
      <c r="O45" s="46">
        <v>0</v>
      </c>
    </row>
    <row r="46" spans="2:16" x14ac:dyDescent="0.25">
      <c r="B46" s="5" t="s">
        <v>4</v>
      </c>
      <c r="C46" s="6" t="e">
        <f>(#REF!)/1000000</f>
        <v>#REF!</v>
      </c>
      <c r="D46" s="6" t="e">
        <f>(#REF!)/1000000</f>
        <v>#REF!</v>
      </c>
      <c r="E46" s="6" t="e">
        <f>(#REF!)/1000000</f>
        <v>#REF!</v>
      </c>
      <c r="F46" s="6" t="e">
        <f>(#REF!)/1000000</f>
        <v>#REF!</v>
      </c>
      <c r="G46" s="6" t="e">
        <f>(#REF!)/1000000</f>
        <v>#REF!</v>
      </c>
      <c r="H46" s="6" t="e">
        <f>(#REF!)/1000000</f>
        <v>#REF!</v>
      </c>
      <c r="I46" s="6" t="e">
        <f>(#REF!)/1000000</f>
        <v>#REF!</v>
      </c>
      <c r="J46" s="6" t="e">
        <f>(#REF!)/1000000</f>
        <v>#REF!</v>
      </c>
      <c r="K46" s="6">
        <v>18614.110255</v>
      </c>
      <c r="L46" s="6">
        <v>15494.397849000001</v>
      </c>
      <c r="M46" s="6">
        <v>10785.264603</v>
      </c>
      <c r="N46" s="6">
        <v>17707.838184</v>
      </c>
      <c r="O46" s="46">
        <v>16839.964259</v>
      </c>
    </row>
    <row r="47" spans="2:16" x14ac:dyDescent="0.25">
      <c r="B47" s="5" t="s">
        <v>5</v>
      </c>
      <c r="C47" s="6" t="e">
        <f>(#REF!)/1000000</f>
        <v>#REF!</v>
      </c>
      <c r="D47" s="6" t="e">
        <f>(#REF!)/1000000</f>
        <v>#REF!</v>
      </c>
      <c r="E47" s="6" t="e">
        <f>(#REF!)/1000000</f>
        <v>#REF!</v>
      </c>
      <c r="F47" s="6" t="e">
        <f>(#REF!)/1000000</f>
        <v>#REF!</v>
      </c>
      <c r="G47" s="6" t="e">
        <f>(#REF!)/1000000</f>
        <v>#REF!</v>
      </c>
      <c r="H47" s="6" t="e">
        <f>(#REF!)/1000000</f>
        <v>#REF!</v>
      </c>
      <c r="I47" s="6" t="e">
        <f>(#REF!)/1000000</f>
        <v>#REF!</v>
      </c>
      <c r="J47" s="6" t="e">
        <f>(#REF!)/1000000</f>
        <v>#REF!</v>
      </c>
      <c r="K47" s="6">
        <v>47123.307587000003</v>
      </c>
      <c r="L47" s="6">
        <v>55366.981396000003</v>
      </c>
      <c r="M47" s="6">
        <v>84744.204968000005</v>
      </c>
      <c r="N47" s="6">
        <v>98972.999290000007</v>
      </c>
      <c r="O47" s="46">
        <v>68091.061889000004</v>
      </c>
    </row>
    <row r="48" spans="2:16" x14ac:dyDescent="0.25">
      <c r="B48" s="5" t="s">
        <v>42</v>
      </c>
      <c r="C48" s="6" t="e">
        <f>(#REF!)/1000000</f>
        <v>#REF!</v>
      </c>
      <c r="D48" s="6" t="e">
        <f>(#REF!)/1000000</f>
        <v>#REF!</v>
      </c>
      <c r="E48" s="6" t="e">
        <f>(#REF!)/1000000</f>
        <v>#REF!</v>
      </c>
      <c r="F48" s="6" t="e">
        <f>(#REF!)/1000000</f>
        <v>#REF!</v>
      </c>
      <c r="G48" s="6" t="e">
        <f>(#REF!)/1000000</f>
        <v>#REF!</v>
      </c>
      <c r="H48" s="6" t="e">
        <f>(#REF!)/1000000</f>
        <v>#REF!</v>
      </c>
      <c r="I48" s="6" t="e">
        <f>(#REF!)/1000000</f>
        <v>#REF!</v>
      </c>
      <c r="J48" s="6" t="e">
        <f>(#REF!)/1000000</f>
        <v>#REF!</v>
      </c>
      <c r="K48" s="6">
        <v>3696.2634990000001</v>
      </c>
      <c r="L48" s="6">
        <v>1734.1034420000001</v>
      </c>
      <c r="M48" s="6">
        <v>8406.1883419999995</v>
      </c>
      <c r="N48" s="6">
        <v>23553.78571</v>
      </c>
      <c r="O48" s="46">
        <v>15717.270748000001</v>
      </c>
    </row>
    <row r="49" spans="2:23" x14ac:dyDescent="0.25">
      <c r="B49" s="5" t="s">
        <v>72</v>
      </c>
      <c r="C49" s="6"/>
      <c r="D49" s="6" t="e">
        <f>#REF!/1000000</f>
        <v>#REF!</v>
      </c>
      <c r="E49" s="6" t="e">
        <f>#REF!/1000000</f>
        <v>#REF!</v>
      </c>
      <c r="F49" s="6" t="e">
        <f>#REF!/1000000</f>
        <v>#REF!</v>
      </c>
      <c r="G49" s="6" t="e">
        <f>#REF!/1000000</f>
        <v>#REF!</v>
      </c>
      <c r="H49" s="6" t="e">
        <f>#REF!/1000000</f>
        <v>#REF!</v>
      </c>
      <c r="I49" s="6" t="e">
        <f>#REF!/1000000</f>
        <v>#REF!</v>
      </c>
      <c r="J49" s="6" t="e">
        <f>#REF!/1000000</f>
        <v>#REF!</v>
      </c>
      <c r="K49" s="6">
        <v>16.672438</v>
      </c>
      <c r="L49" s="6">
        <v>27.156008</v>
      </c>
      <c r="M49" s="6">
        <v>0.103973</v>
      </c>
      <c r="N49" s="6">
        <v>0.103973</v>
      </c>
      <c r="O49" s="46">
        <v>0.103973</v>
      </c>
    </row>
    <row r="50" spans="2:23" s="4" customFormat="1" x14ac:dyDescent="0.25">
      <c r="B50" s="40" t="s">
        <v>30</v>
      </c>
      <c r="C50" s="41" t="e">
        <f>SUM(C41:C48)</f>
        <v>#REF!</v>
      </c>
      <c r="D50" s="41" t="e">
        <f>SUM(D40:D48)</f>
        <v>#REF!</v>
      </c>
      <c r="E50" s="41" t="e">
        <f>SUM(E40:E48)</f>
        <v>#REF!</v>
      </c>
      <c r="F50" s="41" t="e">
        <f>SUM(F40:F48)</f>
        <v>#REF!</v>
      </c>
      <c r="G50" s="41" t="e">
        <f>SUM(G40:G48)</f>
        <v>#REF!</v>
      </c>
      <c r="H50" s="41" t="e">
        <f t="shared" ref="H50:N50" si="12">SUM(H40:H49)</f>
        <v>#REF!</v>
      </c>
      <c r="I50" s="41" t="e">
        <f t="shared" si="12"/>
        <v>#REF!</v>
      </c>
      <c r="J50" s="41" t="e">
        <f t="shared" si="12"/>
        <v>#REF!</v>
      </c>
      <c r="K50" s="41">
        <v>108840.096389</v>
      </c>
      <c r="L50" s="41">
        <v>110904.35184600002</v>
      </c>
      <c r="M50" s="41">
        <v>141006.56872700001</v>
      </c>
      <c r="N50" s="41">
        <v>176667.872508</v>
      </c>
      <c r="O50" s="54">
        <v>135478.32407999999</v>
      </c>
      <c r="Q50" s="1"/>
      <c r="R50" s="1"/>
      <c r="S50" s="1"/>
      <c r="T50" s="1"/>
      <c r="U50" s="1"/>
      <c r="V50" s="1"/>
      <c r="W50" s="1"/>
    </row>
    <row r="51" spans="2:23" x14ac:dyDescent="0.25">
      <c r="B51" s="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6"/>
    </row>
    <row r="52" spans="2:23" x14ac:dyDescent="0.25">
      <c r="B52" s="7" t="s">
        <v>6</v>
      </c>
      <c r="C52" s="6" t="e">
        <f>(#REF!)/1000000</f>
        <v>#REF!</v>
      </c>
      <c r="D52" s="6" t="e">
        <f>(#REF!)/1000000</f>
        <v>#REF!</v>
      </c>
      <c r="E52" s="6" t="e">
        <f>(#REF!)/1000000</f>
        <v>#REF!</v>
      </c>
      <c r="F52" s="6" t="e">
        <f>(#REF!)/1000000</f>
        <v>#REF!</v>
      </c>
      <c r="G52" s="6" t="e">
        <f>(#REF!)/1000000</f>
        <v>#REF!</v>
      </c>
      <c r="H52" s="6" t="e">
        <f>(#REF!)/1000000</f>
        <v>#REF!</v>
      </c>
      <c r="I52" s="6" t="e">
        <f>(#REF!)/1000000</f>
        <v>#REF!</v>
      </c>
      <c r="J52" s="6" t="e">
        <f>(#REF!)/1000000</f>
        <v>#REF!</v>
      </c>
      <c r="K52" s="6">
        <v>3257.77</v>
      </c>
      <c r="L52" s="6">
        <v>3257.77</v>
      </c>
      <c r="M52" s="6">
        <v>3257.77</v>
      </c>
      <c r="N52" s="6">
        <v>3257.77</v>
      </c>
      <c r="O52" s="46">
        <v>3257.77</v>
      </c>
    </row>
    <row r="53" spans="2:23" x14ac:dyDescent="0.25">
      <c r="B53" s="7" t="s">
        <v>7</v>
      </c>
      <c r="C53" s="6" t="e">
        <f>(#REF!)/1000000</f>
        <v>#REF!</v>
      </c>
      <c r="D53" s="6" t="e">
        <f>(#REF!)/1000000</f>
        <v>#REF!</v>
      </c>
      <c r="E53" s="6" t="e">
        <f>(#REF!)/1000000</f>
        <v>#REF!</v>
      </c>
      <c r="F53" s="6" t="e">
        <f>(#REF!)/1000000</f>
        <v>#REF!</v>
      </c>
      <c r="G53" s="6" t="e">
        <f>(#REF!)/1000000</f>
        <v>#REF!</v>
      </c>
      <c r="H53" s="6" t="e">
        <f>(#REF!)/1000000</f>
        <v>#REF!</v>
      </c>
      <c r="I53" s="6" t="e">
        <f>(#REF!)/1000000</f>
        <v>#REF!</v>
      </c>
      <c r="J53" s="6" t="e">
        <f>(#REF!)/1000000</f>
        <v>#REF!</v>
      </c>
      <c r="K53" s="6">
        <v>13819.475688</v>
      </c>
      <c r="L53" s="6">
        <v>12142.310756000001</v>
      </c>
      <c r="M53" s="6">
        <v>14262.639311000001</v>
      </c>
      <c r="N53" s="6">
        <v>16793.235367000001</v>
      </c>
      <c r="O53" s="46">
        <v>18808.655396999999</v>
      </c>
    </row>
    <row r="54" spans="2:23" x14ac:dyDescent="0.25">
      <c r="B54" s="7" t="s">
        <v>8</v>
      </c>
      <c r="C54" s="6" t="e">
        <f>(#REF!)/1000000</f>
        <v>#REF!</v>
      </c>
      <c r="D54" s="6" t="e">
        <f>(#REF!)/1000000</f>
        <v>#REF!</v>
      </c>
      <c r="E54" s="6" t="e">
        <f>(#REF!)/1000000</f>
        <v>#REF!</v>
      </c>
      <c r="F54" s="6" t="e">
        <f>(#REF!)/1000000</f>
        <v>#REF!</v>
      </c>
      <c r="G54" s="6" t="e">
        <f>(#REF!)/1000000</f>
        <v>#REF!</v>
      </c>
      <c r="H54" s="6" t="e">
        <f>(#REF!)/1000000</f>
        <v>#REF!</v>
      </c>
      <c r="I54" s="6" t="e">
        <f>(#REF!)/1000000</f>
        <v>#REF!</v>
      </c>
      <c r="J54" s="6" t="e">
        <f>(#REF!)/1000000</f>
        <v>#REF!</v>
      </c>
      <c r="K54" s="6">
        <v>-48.279932000000002</v>
      </c>
      <c r="L54" s="6">
        <v>4156.4348049999999</v>
      </c>
      <c r="M54" s="6">
        <v>6342.1869559999996</v>
      </c>
      <c r="N54" s="6">
        <v>5827.0110299999997</v>
      </c>
      <c r="O54" s="46">
        <v>6063.9782649999997</v>
      </c>
    </row>
    <row r="55" spans="2:23" x14ac:dyDescent="0.25">
      <c r="B55" s="7" t="s">
        <v>9</v>
      </c>
      <c r="C55" s="6" t="e">
        <f>(#REF!)/1000000</f>
        <v>#REF!</v>
      </c>
      <c r="D55" s="6" t="e">
        <f>(#REF!)/1000000</f>
        <v>#REF!</v>
      </c>
      <c r="E55" s="6" t="e">
        <f>(#REF!)/1000000</f>
        <v>#REF!</v>
      </c>
      <c r="F55" s="6" t="e">
        <f>(#REF!)/1000000</f>
        <v>#REF!</v>
      </c>
      <c r="G55" s="6" t="e">
        <f>(#REF!)/1000000</f>
        <v>#REF!</v>
      </c>
      <c r="H55" s="6" t="e">
        <f>(#REF!)/1000000</f>
        <v>#REF!</v>
      </c>
      <c r="I55" s="6" t="e">
        <f>(#REF!)/1000000</f>
        <v>#REF!</v>
      </c>
      <c r="J55" s="6" t="e">
        <f>(#REF!)/1000000</f>
        <v>#REF!</v>
      </c>
      <c r="K55" s="6">
        <v>41.679319</v>
      </c>
      <c r="L55" s="6">
        <v>41.679319</v>
      </c>
      <c r="M55" s="6">
        <v>41.679319</v>
      </c>
      <c r="N55" s="6">
        <v>41.679319</v>
      </c>
      <c r="O55" s="46">
        <v>41.679319</v>
      </c>
    </row>
    <row r="56" spans="2:23" x14ac:dyDescent="0.25">
      <c r="B56" s="5" t="s">
        <v>43</v>
      </c>
      <c r="C56" s="6" t="e">
        <f>(#REF!)/1000000</f>
        <v>#REF!</v>
      </c>
      <c r="D56" s="6" t="e">
        <f>(#REF!)/1000000</f>
        <v>#REF!</v>
      </c>
      <c r="E56" s="6" t="e">
        <f>(#REF!)/1000000</f>
        <v>#REF!</v>
      </c>
      <c r="F56" s="6" t="e">
        <f>(#REF!)/1000000</f>
        <v>#REF!</v>
      </c>
      <c r="G56" s="6" t="e">
        <f>(#REF!)/1000000</f>
        <v>#REF!</v>
      </c>
      <c r="H56" s="6" t="e">
        <f>(#REF!)/1000000</f>
        <v>#REF!</v>
      </c>
      <c r="I56" s="6" t="e">
        <f>(#REF!)/1000000</f>
        <v>#REF!</v>
      </c>
      <c r="J56" s="6" t="e">
        <f>(#REF!)/1000000</f>
        <v>#REF!</v>
      </c>
      <c r="K56" s="6">
        <v>6570.238773</v>
      </c>
      <c r="L56" s="6">
        <v>3006.9437330000001</v>
      </c>
      <c r="M56" s="6">
        <v>4414.5738080000001</v>
      </c>
      <c r="N56" s="6">
        <v>5225.0137109999996</v>
      </c>
      <c r="O56" s="46">
        <v>5399.1067190000003</v>
      </c>
    </row>
    <row r="57" spans="2:23" hidden="1" x14ac:dyDescent="0.25">
      <c r="B57" s="5" t="s">
        <v>33</v>
      </c>
      <c r="C57" s="6" t="e">
        <f>(#REF!)/1000000</f>
        <v>#REF!</v>
      </c>
      <c r="D57" s="6" t="e">
        <f>(#REF!)/1000000</f>
        <v>#REF!</v>
      </c>
      <c r="E57" s="6" t="e">
        <f>(#REF!)/1000000</f>
        <v>#REF!</v>
      </c>
      <c r="F57" s="6" t="e">
        <f>(#REF!)/1000000</f>
        <v>#REF!</v>
      </c>
      <c r="G57" s="6" t="e">
        <f>(#REF!)/1000000</f>
        <v>#REF!</v>
      </c>
      <c r="H57" s="6" t="e">
        <f>(#REF!)/1000000</f>
        <v>#REF!</v>
      </c>
      <c r="I57" s="6" t="e">
        <f>(#REF!)/1000000</f>
        <v>#REF!</v>
      </c>
      <c r="J57" s="6" t="e">
        <f>(#REF!)/1000000</f>
        <v>#REF!</v>
      </c>
      <c r="K57" s="6">
        <v>0</v>
      </c>
      <c r="L57" s="6">
        <v>0</v>
      </c>
      <c r="M57" s="6">
        <v>0</v>
      </c>
      <c r="N57" s="6">
        <v>0</v>
      </c>
      <c r="O57" s="46">
        <v>0</v>
      </c>
    </row>
    <row r="58" spans="2:23" x14ac:dyDescent="0.25">
      <c r="B58" s="5" t="s">
        <v>10</v>
      </c>
      <c r="C58" s="6" t="e">
        <f>(#REF!)/1000000</f>
        <v>#REF!</v>
      </c>
      <c r="D58" s="6" t="e">
        <f>(#REF!)/1000000</f>
        <v>#REF!</v>
      </c>
      <c r="E58" s="6" t="e">
        <f>(#REF!)/1000000</f>
        <v>#REF!</v>
      </c>
      <c r="F58" s="6" t="e">
        <f>(#REF!)/1000000</f>
        <v>#REF!</v>
      </c>
      <c r="G58" s="6" t="e">
        <f>(#REF!)/1000000</f>
        <v>#REF!</v>
      </c>
      <c r="H58" s="6" t="e">
        <f>(#REF!)/1000000</f>
        <v>#REF!</v>
      </c>
      <c r="I58" s="6" t="e">
        <f>(#REF!)/1000000</f>
        <v>#REF!</v>
      </c>
      <c r="J58" s="6" t="e">
        <f>(#REF!)/1000000</f>
        <v>#REF!</v>
      </c>
      <c r="K58" s="6">
        <v>5676.6836089999997</v>
      </c>
      <c r="L58" s="6">
        <v>7228.8067190000002</v>
      </c>
      <c r="M58" s="6">
        <v>5616.6680349999997</v>
      </c>
      <c r="N58" s="6">
        <v>7348.8739539999997</v>
      </c>
      <c r="O58" s="46">
        <v>7180.5415679999996</v>
      </c>
    </row>
    <row r="59" spans="2:23" x14ac:dyDescent="0.25">
      <c r="B59" s="5" t="s">
        <v>11</v>
      </c>
      <c r="C59" s="6" t="e">
        <f>(#REF!)/1000000</f>
        <v>#REF!</v>
      </c>
      <c r="D59" s="6" t="e">
        <f>(#REF!)/1000000</f>
        <v>#REF!</v>
      </c>
      <c r="E59" s="6" t="e">
        <f>(#REF!)/1000000</f>
        <v>#REF!</v>
      </c>
      <c r="F59" s="6" t="e">
        <f>(#REF!)/1000000</f>
        <v>#REF!</v>
      </c>
      <c r="G59" s="6" t="e">
        <f>(#REF!)/1000000</f>
        <v>#REF!</v>
      </c>
      <c r="H59" s="6" t="e">
        <f>(#REF!)/1000000</f>
        <v>#REF!</v>
      </c>
      <c r="I59" s="6" t="e">
        <f>(#REF!)/1000000</f>
        <v>#REF!</v>
      </c>
      <c r="J59" s="6" t="e">
        <f>(#REF!)/1000000</f>
        <v>#REF!</v>
      </c>
      <c r="K59" s="6">
        <v>39189.984466000002</v>
      </c>
      <c r="L59" s="6">
        <v>37000.945713000001</v>
      </c>
      <c r="M59" s="6">
        <v>53923.250131000001</v>
      </c>
      <c r="N59" s="6">
        <v>80585.704962999996</v>
      </c>
      <c r="O59" s="46">
        <v>51876.098480000001</v>
      </c>
    </row>
    <row r="60" spans="2:23" x14ac:dyDescent="0.25">
      <c r="B60" s="5" t="s">
        <v>12</v>
      </c>
      <c r="C60" s="6" t="e">
        <f>(#REF!)/1000000</f>
        <v>#REF!</v>
      </c>
      <c r="D60" s="6" t="e">
        <f>(#REF!)/1000000</f>
        <v>#REF!</v>
      </c>
      <c r="E60" s="6" t="e">
        <f>(#REF!)/1000000</f>
        <v>#REF!</v>
      </c>
      <c r="F60" s="6" t="e">
        <f>(#REF!)/1000000</f>
        <v>#REF!</v>
      </c>
      <c r="G60" s="6" t="e">
        <f>(#REF!)/1000000</f>
        <v>#REF!</v>
      </c>
      <c r="H60" s="6" t="e">
        <f>(#REF!)/1000000</f>
        <v>#REF!</v>
      </c>
      <c r="I60" s="6" t="e">
        <f>(#REF!)/1000000</f>
        <v>#REF!</v>
      </c>
      <c r="J60" s="6" t="e">
        <f>(#REF!)/1000000</f>
        <v>#REF!</v>
      </c>
      <c r="K60" s="6">
        <v>4431.4051600000003</v>
      </c>
      <c r="L60" s="6">
        <v>8235.4585019999995</v>
      </c>
      <c r="M60" s="6">
        <v>10108.878401</v>
      </c>
      <c r="N60" s="6">
        <v>15024.322832</v>
      </c>
      <c r="O60" s="46">
        <v>10663.720364999999</v>
      </c>
    </row>
    <row r="61" spans="2:23" x14ac:dyDescent="0.25">
      <c r="B61" s="5" t="s">
        <v>13</v>
      </c>
      <c r="C61" s="6" t="e">
        <f>(#REF!)/1000000</f>
        <v>#REF!</v>
      </c>
      <c r="D61" s="6" t="e">
        <f>(#REF!)/1000000</f>
        <v>#REF!</v>
      </c>
      <c r="E61" s="6" t="e">
        <f>(#REF!)/1000000</f>
        <v>#REF!</v>
      </c>
      <c r="F61" s="6" t="e">
        <f>(#REF!)/1000000</f>
        <v>#REF!</v>
      </c>
      <c r="G61" s="6" t="e">
        <f>(#REF!)/1000000</f>
        <v>#REF!</v>
      </c>
      <c r="H61" s="6" t="e">
        <f>(#REF!)/1000000</f>
        <v>#REF!</v>
      </c>
      <c r="I61" s="6" t="e">
        <f>(#REF!)/1000000</f>
        <v>#REF!</v>
      </c>
      <c r="J61" s="6" t="e">
        <f>(#REF!)/1000000</f>
        <v>#REF!</v>
      </c>
      <c r="K61" s="6">
        <v>521.38836800000001</v>
      </c>
      <c r="L61" s="6">
        <v>316.95064600000001</v>
      </c>
      <c r="M61" s="6">
        <v>415.77582200000001</v>
      </c>
      <c r="N61" s="6">
        <v>0</v>
      </c>
      <c r="O61" s="46">
        <v>0</v>
      </c>
    </row>
    <row r="62" spans="2:23" x14ac:dyDescent="0.25">
      <c r="B62" s="5" t="s">
        <v>76</v>
      </c>
      <c r="C62" s="6" t="e">
        <f>(#REF!)/1000000</f>
        <v>#REF!</v>
      </c>
      <c r="D62" s="6" t="e">
        <f>(#REF!+#REF!)/1000000</f>
        <v>#REF!</v>
      </c>
      <c r="E62" s="6" t="e">
        <f>(#REF!+#REF!)/1000000</f>
        <v>#REF!</v>
      </c>
      <c r="F62" s="6" t="e">
        <f>(#REF!+#REF!)/1000000</f>
        <v>#REF!</v>
      </c>
      <c r="G62" s="6" t="e">
        <f>(#REF!+#REF!)/1000000</f>
        <v>#REF!</v>
      </c>
      <c r="H62" s="6" t="e">
        <f>(#REF!+#REF!)/1000000</f>
        <v>#REF!</v>
      </c>
      <c r="I62" s="6" t="e">
        <f>(#REF!+#REF!)/1000000</f>
        <v>#REF!</v>
      </c>
      <c r="J62" s="6" t="e">
        <f>(#REF!+#REF!)/1000000</f>
        <v>#REF!</v>
      </c>
      <c r="K62" s="6">
        <v>5904.9729170000001</v>
      </c>
      <c r="L62" s="6">
        <v>9978.8557060000003</v>
      </c>
      <c r="M62" s="6">
        <v>3573.4036080000001</v>
      </c>
      <c r="N62" s="6">
        <v>1003.414613</v>
      </c>
      <c r="O62" s="46">
        <v>4781.0215939999998</v>
      </c>
    </row>
    <row r="63" spans="2:23" x14ac:dyDescent="0.25">
      <c r="B63" s="5" t="s">
        <v>44</v>
      </c>
      <c r="C63" s="6" t="e">
        <f>(#REF!)/1000000</f>
        <v>#REF!</v>
      </c>
      <c r="D63" s="6" t="e">
        <f>(#REF!)/1000000</f>
        <v>#REF!</v>
      </c>
      <c r="E63" s="6" t="e">
        <f>(#REF!)/1000000</f>
        <v>#REF!</v>
      </c>
      <c r="F63" s="6" t="e">
        <f>(#REF!)/1000000</f>
        <v>#REF!</v>
      </c>
      <c r="G63" s="6" t="e">
        <f>(#REF!)/1000000</f>
        <v>#REF!</v>
      </c>
      <c r="H63" s="6" t="e">
        <f>(#REF!)/1000000</f>
        <v>#REF!</v>
      </c>
      <c r="I63" s="6" t="e">
        <f>(#REF!)/1000000</f>
        <v>#REF!</v>
      </c>
      <c r="J63" s="6" t="e">
        <f>(#REF!)/1000000</f>
        <v>#REF!</v>
      </c>
      <c r="K63" s="6">
        <v>29468.898622000001</v>
      </c>
      <c r="L63" s="6">
        <v>25535.367586</v>
      </c>
      <c r="M63" s="6">
        <v>39033.796355999999</v>
      </c>
      <c r="N63" s="6">
        <v>41551.986116</v>
      </c>
      <c r="O63" s="46">
        <v>27373.833383000001</v>
      </c>
    </row>
    <row r="64" spans="2:23" x14ac:dyDescent="0.25">
      <c r="B64" s="5" t="s">
        <v>73</v>
      </c>
      <c r="C64" s="6"/>
      <c r="D64" s="6" t="e">
        <f>#REF!/1000000</f>
        <v>#REF!</v>
      </c>
      <c r="E64" s="6" t="e">
        <f>#REF!/1000000</f>
        <v>#REF!</v>
      </c>
      <c r="F64" s="6" t="e">
        <f>#REF!/1000000</f>
        <v>#REF!</v>
      </c>
      <c r="G64" s="6" t="e">
        <f>#REF!/1000000</f>
        <v>#REF!</v>
      </c>
      <c r="H64" s="6" t="e">
        <f>#REF!/1000000</f>
        <v>#REF!</v>
      </c>
      <c r="I64" s="6" t="e">
        <f>#REF!/1000000</f>
        <v>#REF!</v>
      </c>
      <c r="J64" s="6" t="e">
        <f>#REF!/1000000</f>
        <v>#REF!</v>
      </c>
      <c r="K64" s="6">
        <v>5.8793990000000003</v>
      </c>
      <c r="L64" s="6">
        <v>2.8283610000000001</v>
      </c>
      <c r="M64" s="6">
        <v>15.94698</v>
      </c>
      <c r="N64" s="6">
        <v>8.8606029999999993</v>
      </c>
      <c r="O64" s="46">
        <v>31.918990000000001</v>
      </c>
    </row>
    <row r="65" spans="2:15" s="4" customFormat="1" x14ac:dyDescent="0.25">
      <c r="B65" s="40" t="s">
        <v>31</v>
      </c>
      <c r="C65" s="41" t="e">
        <f>SUM(C52:C63)</f>
        <v>#REF!</v>
      </c>
      <c r="D65" s="41" t="e">
        <f t="shared" ref="D65:I65" si="13">SUM(D52:D64)</f>
        <v>#REF!</v>
      </c>
      <c r="E65" s="41" t="e">
        <f t="shared" si="13"/>
        <v>#REF!</v>
      </c>
      <c r="F65" s="41" t="e">
        <f t="shared" si="13"/>
        <v>#REF!</v>
      </c>
      <c r="G65" s="41" t="e">
        <f t="shared" si="13"/>
        <v>#REF!</v>
      </c>
      <c r="H65" s="41" t="e">
        <f t="shared" si="13"/>
        <v>#REF!</v>
      </c>
      <c r="I65" s="41" t="e">
        <f t="shared" si="13"/>
        <v>#REF!</v>
      </c>
      <c r="J65" s="41" t="e">
        <f t="shared" ref="J65:O65" si="14">SUM(J52:J64)</f>
        <v>#REF!</v>
      </c>
      <c r="K65" s="41">
        <v>108840.09638899998</v>
      </c>
      <c r="L65" s="41">
        <v>110904.35184599999</v>
      </c>
      <c r="M65" s="41">
        <v>141006.56872700001</v>
      </c>
      <c r="N65" s="41">
        <v>176667.87250800003</v>
      </c>
      <c r="O65" s="54">
        <v>135478.32407999999</v>
      </c>
    </row>
    <row r="66" spans="2:15" x14ac:dyDescent="0.25">
      <c r="C66" s="11"/>
      <c r="D66" s="11"/>
      <c r="E66" s="11"/>
      <c r="F66" s="11"/>
      <c r="G66" s="11"/>
      <c r="H66" s="6"/>
      <c r="I66" s="6"/>
      <c r="J66" s="6"/>
      <c r="K66" s="6"/>
      <c r="L66" s="6"/>
      <c r="M66" s="6"/>
      <c r="N66" s="6"/>
      <c r="O66" s="6"/>
    </row>
    <row r="67" spans="2:15" x14ac:dyDescent="0.25">
      <c r="C67" s="11"/>
      <c r="D67" s="11"/>
      <c r="E67" s="11"/>
      <c r="F67" s="11"/>
      <c r="G67" s="11"/>
      <c r="H67" s="6"/>
      <c r="I67" s="6"/>
      <c r="J67" s="6"/>
      <c r="K67" s="6"/>
      <c r="L67" s="6"/>
      <c r="M67" s="6"/>
      <c r="N67" s="6"/>
      <c r="O67" s="6"/>
    </row>
    <row r="68" spans="2:15" x14ac:dyDescent="0.25">
      <c r="H68" s="12"/>
      <c r="I68" s="12"/>
      <c r="J68" s="12"/>
      <c r="K68" s="12"/>
      <c r="M68" s="12"/>
      <c r="N68" s="12"/>
    </row>
    <row r="69" spans="2:15" s="4" customFormat="1" x14ac:dyDescent="0.25">
      <c r="B69" s="27" t="s">
        <v>80</v>
      </c>
      <c r="C69" s="30">
        <v>2008</v>
      </c>
      <c r="D69" s="30">
        <v>40178</v>
      </c>
      <c r="E69" s="30">
        <v>40543</v>
      </c>
      <c r="F69" s="30">
        <v>40908</v>
      </c>
      <c r="G69" s="29">
        <v>2012</v>
      </c>
      <c r="H69" s="29">
        <v>2013</v>
      </c>
      <c r="I69" s="29">
        <v>2014</v>
      </c>
      <c r="J69" s="29">
        <v>2015</v>
      </c>
      <c r="K69" s="29">
        <v>2016</v>
      </c>
      <c r="L69" s="29">
        <v>2017</v>
      </c>
      <c r="M69" s="29">
        <v>2018</v>
      </c>
      <c r="N69" s="29">
        <v>2019</v>
      </c>
      <c r="O69" s="45">
        <v>2020</v>
      </c>
    </row>
    <row r="70" spans="2:15" x14ac:dyDescent="0.25"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6"/>
    </row>
    <row r="71" spans="2:15" x14ac:dyDescent="0.25">
      <c r="B71" s="7" t="s">
        <v>40</v>
      </c>
      <c r="C71" s="6"/>
      <c r="D71" s="13" t="e">
        <f t="shared" ref="D71:O71" si="15">((D5-C5)/C5)*100</f>
        <v>#REF!</v>
      </c>
      <c r="E71" s="13" t="e">
        <f t="shared" si="15"/>
        <v>#REF!</v>
      </c>
      <c r="F71" s="13" t="e">
        <f t="shared" si="15"/>
        <v>#REF!</v>
      </c>
      <c r="G71" s="13" t="e">
        <f t="shared" si="15"/>
        <v>#REF!</v>
      </c>
      <c r="H71" s="13" t="e">
        <f t="shared" si="15"/>
        <v>#REF!</v>
      </c>
      <c r="I71" s="13" t="e">
        <f t="shared" si="15"/>
        <v>#REF!</v>
      </c>
      <c r="J71" s="13" t="e">
        <f t="shared" si="15"/>
        <v>#REF!</v>
      </c>
      <c r="K71" s="13">
        <v>-17.824268547221937</v>
      </c>
      <c r="L71" s="13">
        <v>5.4872779827784699</v>
      </c>
      <c r="M71" s="13">
        <v>23.422096778842892</v>
      </c>
      <c r="N71" s="13">
        <v>17.294338534339541</v>
      </c>
      <c r="O71" s="48">
        <v>-14.227139751318019</v>
      </c>
    </row>
    <row r="72" spans="2:15" x14ac:dyDescent="0.25">
      <c r="B72" s="7" t="s">
        <v>23</v>
      </c>
      <c r="C72" s="6"/>
      <c r="D72" s="14" t="s">
        <v>74</v>
      </c>
      <c r="E72" s="13" t="e">
        <f t="shared" ref="E72:O72" si="16">((E6-D6)/D6)*100</f>
        <v>#REF!</v>
      </c>
      <c r="F72" s="13" t="e">
        <f t="shared" si="16"/>
        <v>#REF!</v>
      </c>
      <c r="G72" s="13" t="e">
        <f t="shared" si="16"/>
        <v>#REF!</v>
      </c>
      <c r="H72" s="13" t="e">
        <f t="shared" si="16"/>
        <v>#REF!</v>
      </c>
      <c r="I72" s="13" t="e">
        <f t="shared" si="16"/>
        <v>#REF!</v>
      </c>
      <c r="J72" s="13" t="e">
        <f t="shared" si="16"/>
        <v>#REF!</v>
      </c>
      <c r="K72" s="13">
        <v>-1029.3530454840522</v>
      </c>
      <c r="L72" s="13">
        <v>-46.620281241923664</v>
      </c>
      <c r="M72" s="13">
        <v>-429.42679793313584</v>
      </c>
      <c r="N72" s="13">
        <v>-40.336400064931368</v>
      </c>
      <c r="O72" s="48">
        <v>-84.750463768056733</v>
      </c>
    </row>
    <row r="73" spans="2:15" x14ac:dyDescent="0.25">
      <c r="B73" s="7" t="s">
        <v>24</v>
      </c>
      <c r="C73" s="6"/>
      <c r="D73" s="14" t="s">
        <v>74</v>
      </c>
      <c r="E73" s="14" t="s">
        <v>74</v>
      </c>
      <c r="F73" s="14" t="s">
        <v>74</v>
      </c>
      <c r="G73" s="14" t="s">
        <v>74</v>
      </c>
      <c r="H73" s="14" t="s">
        <v>74</v>
      </c>
      <c r="I73" s="14" t="s">
        <v>74</v>
      </c>
      <c r="J73" s="14" t="s">
        <v>74</v>
      </c>
      <c r="K73" s="14" t="s">
        <v>74</v>
      </c>
      <c r="L73" s="14" t="s">
        <v>74</v>
      </c>
      <c r="M73" s="14" t="s">
        <v>74</v>
      </c>
      <c r="N73" s="14" t="s">
        <v>74</v>
      </c>
      <c r="O73" s="55" t="s">
        <v>74</v>
      </c>
    </row>
    <row r="74" spans="2:15" x14ac:dyDescent="0.25">
      <c r="B74" s="7" t="s">
        <v>25</v>
      </c>
      <c r="C74" s="6"/>
      <c r="D74" s="13" t="e">
        <f t="shared" ref="D74:O74" si="17">((D8-C8)/C8)*100</f>
        <v>#REF!</v>
      </c>
      <c r="E74" s="13" t="e">
        <f t="shared" si="17"/>
        <v>#REF!</v>
      </c>
      <c r="F74" s="13" t="e">
        <f t="shared" si="17"/>
        <v>#REF!</v>
      </c>
      <c r="G74" s="13" t="e">
        <f t="shared" si="17"/>
        <v>#REF!</v>
      </c>
      <c r="H74" s="13" t="e">
        <f t="shared" si="17"/>
        <v>#REF!</v>
      </c>
      <c r="I74" s="13" t="e">
        <f t="shared" si="17"/>
        <v>#REF!</v>
      </c>
      <c r="J74" s="13" t="e">
        <f t="shared" si="17"/>
        <v>#REF!</v>
      </c>
      <c r="K74" s="13">
        <v>-47.40866163091782</v>
      </c>
      <c r="L74" s="13">
        <v>45.156999395684394</v>
      </c>
      <c r="M74" s="13">
        <v>8.6067624761756676</v>
      </c>
      <c r="N74" s="13">
        <v>33.622065926085739</v>
      </c>
      <c r="O74" s="48">
        <v>6.4484256254299401</v>
      </c>
    </row>
    <row r="75" spans="2:15" x14ac:dyDescent="0.25">
      <c r="B75" s="76" t="s">
        <v>36</v>
      </c>
      <c r="C75" s="77"/>
      <c r="D75" s="78" t="e">
        <f t="shared" ref="D75:O75" si="18">((D9-C9)/C9)*100</f>
        <v>#REF!</v>
      </c>
      <c r="E75" s="78" t="e">
        <f t="shared" si="18"/>
        <v>#REF!</v>
      </c>
      <c r="F75" s="78" t="e">
        <f t="shared" si="18"/>
        <v>#REF!</v>
      </c>
      <c r="G75" s="78" t="e">
        <f t="shared" si="18"/>
        <v>#REF!</v>
      </c>
      <c r="H75" s="78" t="e">
        <f t="shared" si="18"/>
        <v>#REF!</v>
      </c>
      <c r="I75" s="78" t="e">
        <f t="shared" si="18"/>
        <v>#REF!</v>
      </c>
      <c r="J75" s="78" t="e">
        <f t="shared" si="18"/>
        <v>#REF!</v>
      </c>
      <c r="K75" s="78">
        <v>-19.354487179068077</v>
      </c>
      <c r="L75" s="78">
        <v>6.435135983162553</v>
      </c>
      <c r="M75" s="78">
        <v>26.955232279205749</v>
      </c>
      <c r="N75" s="78">
        <v>16.165950498970528</v>
      </c>
      <c r="O75" s="79">
        <v>-14.887476104794231</v>
      </c>
    </row>
    <row r="76" spans="2:15" x14ac:dyDescent="0.25">
      <c r="B76" s="7" t="s">
        <v>14</v>
      </c>
      <c r="C76" s="6"/>
      <c r="D76" s="13" t="e">
        <f t="shared" ref="D76:O76" si="19">((D11-C11)/C11)*100</f>
        <v>#REF!</v>
      </c>
      <c r="E76" s="13" t="e">
        <f t="shared" si="19"/>
        <v>#REF!</v>
      </c>
      <c r="F76" s="13" t="e">
        <f t="shared" si="19"/>
        <v>#REF!</v>
      </c>
      <c r="G76" s="13" t="e">
        <f t="shared" si="19"/>
        <v>#REF!</v>
      </c>
      <c r="H76" s="13" t="e">
        <f t="shared" si="19"/>
        <v>#REF!</v>
      </c>
      <c r="I76" s="13" t="e">
        <f t="shared" si="19"/>
        <v>#REF!</v>
      </c>
      <c r="J76" s="13" t="e">
        <f t="shared" si="19"/>
        <v>#REF!</v>
      </c>
      <c r="K76" s="13">
        <v>-20.367866544945134</v>
      </c>
      <c r="L76" s="13">
        <v>8.0354394132742524</v>
      </c>
      <c r="M76" s="13">
        <v>28.205216030341756</v>
      </c>
      <c r="N76" s="13">
        <v>16.702112653605681</v>
      </c>
      <c r="O76" s="48">
        <v>-19.065263820399714</v>
      </c>
    </row>
    <row r="77" spans="2:15" x14ac:dyDescent="0.25">
      <c r="B77" s="7" t="s">
        <v>15</v>
      </c>
      <c r="C77" s="6"/>
      <c r="D77" s="14" t="s">
        <v>74</v>
      </c>
      <c r="E77" s="14" t="s">
        <v>74</v>
      </c>
      <c r="F77" s="14" t="s">
        <v>74</v>
      </c>
      <c r="G77" s="14" t="s">
        <v>74</v>
      </c>
      <c r="H77" s="14" t="s">
        <v>74</v>
      </c>
      <c r="I77" s="14" t="s">
        <v>74</v>
      </c>
      <c r="J77" s="14" t="s">
        <v>74</v>
      </c>
      <c r="K77" s="14" t="s">
        <v>74</v>
      </c>
      <c r="L77" s="14" t="s">
        <v>74</v>
      </c>
      <c r="M77" s="14" t="s">
        <v>74</v>
      </c>
      <c r="N77" s="14" t="s">
        <v>74</v>
      </c>
      <c r="O77" s="55" t="s">
        <v>74</v>
      </c>
    </row>
    <row r="78" spans="2:15" x14ac:dyDescent="0.25">
      <c r="B78" s="7" t="s">
        <v>16</v>
      </c>
      <c r="C78" s="6"/>
      <c r="D78" s="13" t="e">
        <f t="shared" ref="D78:O78" si="20">((D13-C13)/C13)*100</f>
        <v>#REF!</v>
      </c>
      <c r="E78" s="13" t="e">
        <f t="shared" si="20"/>
        <v>#REF!</v>
      </c>
      <c r="F78" s="13" t="e">
        <f t="shared" si="20"/>
        <v>#REF!</v>
      </c>
      <c r="G78" s="13" t="e">
        <f t="shared" si="20"/>
        <v>#REF!</v>
      </c>
      <c r="H78" s="13" t="e">
        <f t="shared" si="20"/>
        <v>#REF!</v>
      </c>
      <c r="I78" s="13" t="e">
        <f t="shared" si="20"/>
        <v>#REF!</v>
      </c>
      <c r="J78" s="13" t="e">
        <f t="shared" si="20"/>
        <v>#REF!</v>
      </c>
      <c r="K78" s="13">
        <v>-6.6593811154366396</v>
      </c>
      <c r="L78" s="13">
        <v>1.7647716869473835</v>
      </c>
      <c r="M78" s="13">
        <v>-35.108422971430869</v>
      </c>
      <c r="N78" s="13">
        <v>-7.5696443337974886</v>
      </c>
      <c r="O78" s="48">
        <v>36.726773274591544</v>
      </c>
    </row>
    <row r="79" spans="2:15" x14ac:dyDescent="0.25">
      <c r="B79" s="7" t="s">
        <v>17</v>
      </c>
      <c r="C79" s="6"/>
      <c r="D79" s="13" t="e">
        <f t="shared" ref="D79:O79" si="21">((D14-C14)/C14)*100</f>
        <v>#REF!</v>
      </c>
      <c r="E79" s="13" t="e">
        <f t="shared" si="21"/>
        <v>#REF!</v>
      </c>
      <c r="F79" s="13" t="e">
        <f t="shared" si="21"/>
        <v>#REF!</v>
      </c>
      <c r="G79" s="13" t="e">
        <f t="shared" si="21"/>
        <v>#REF!</v>
      </c>
      <c r="H79" s="13" t="e">
        <f t="shared" si="21"/>
        <v>#REF!</v>
      </c>
      <c r="I79" s="13" t="e">
        <f t="shared" si="21"/>
        <v>#REF!</v>
      </c>
      <c r="J79" s="13" t="e">
        <f t="shared" si="21"/>
        <v>#REF!</v>
      </c>
      <c r="K79" s="13">
        <v>7.35432726305761</v>
      </c>
      <c r="L79" s="13">
        <v>9.4924233503126771</v>
      </c>
      <c r="M79" s="13">
        <v>-3.0397822610180629</v>
      </c>
      <c r="N79" s="13">
        <v>7.7474247988442393</v>
      </c>
      <c r="O79" s="48">
        <v>-8.1927747216406264</v>
      </c>
    </row>
    <row r="80" spans="2:15" x14ac:dyDescent="0.25">
      <c r="B80" s="7" t="s">
        <v>18</v>
      </c>
      <c r="C80" s="6"/>
      <c r="D80" s="13" t="e">
        <f t="shared" ref="D80:O80" si="22">((D15-C15)/C15)*100</f>
        <v>#REF!</v>
      </c>
      <c r="E80" s="13" t="e">
        <f t="shared" si="22"/>
        <v>#REF!</v>
      </c>
      <c r="F80" s="13" t="e">
        <f t="shared" si="22"/>
        <v>#REF!</v>
      </c>
      <c r="G80" s="13" t="e">
        <f t="shared" si="22"/>
        <v>#REF!</v>
      </c>
      <c r="H80" s="13" t="e">
        <f t="shared" si="22"/>
        <v>#REF!</v>
      </c>
      <c r="I80" s="13" t="e">
        <f t="shared" si="22"/>
        <v>#REF!</v>
      </c>
      <c r="J80" s="13" t="e">
        <f t="shared" si="22"/>
        <v>#REF!</v>
      </c>
      <c r="K80" s="13">
        <v>-27.018916371907082</v>
      </c>
      <c r="L80" s="13">
        <v>-6.7922844289508788</v>
      </c>
      <c r="M80" s="13">
        <v>21.600260616247731</v>
      </c>
      <c r="N80" s="13">
        <v>12.451958133707475</v>
      </c>
      <c r="O80" s="48">
        <v>25.141689954534236</v>
      </c>
    </row>
    <row r="81" spans="2:15" x14ac:dyDescent="0.25">
      <c r="B81" s="7" t="s">
        <v>20</v>
      </c>
      <c r="C81" s="6"/>
      <c r="D81" s="13" t="e">
        <f t="shared" ref="D81:O81" si="23">((D17-C17)/C17)*100</f>
        <v>#REF!</v>
      </c>
      <c r="E81" s="13" t="e">
        <f t="shared" si="23"/>
        <v>#REF!</v>
      </c>
      <c r="F81" s="13" t="e">
        <f t="shared" si="23"/>
        <v>#REF!</v>
      </c>
      <c r="G81" s="13" t="e">
        <f t="shared" si="23"/>
        <v>#REF!</v>
      </c>
      <c r="H81" s="13" t="e">
        <f t="shared" si="23"/>
        <v>#REF!</v>
      </c>
      <c r="I81" s="13" t="e">
        <f t="shared" si="23"/>
        <v>#REF!</v>
      </c>
      <c r="J81" s="13" t="e">
        <f t="shared" si="23"/>
        <v>#REF!</v>
      </c>
      <c r="K81" s="13">
        <v>-47.908377542661754</v>
      </c>
      <c r="L81" s="13">
        <v>49.825215670084347</v>
      </c>
      <c r="M81" s="13">
        <v>8.0687747639308647</v>
      </c>
      <c r="N81" s="13">
        <v>4.9796707434037799</v>
      </c>
      <c r="O81" s="48">
        <v>-0.68935889264071248</v>
      </c>
    </row>
    <row r="82" spans="2:15" x14ac:dyDescent="0.25">
      <c r="B82" s="76" t="s">
        <v>35</v>
      </c>
      <c r="C82" s="77"/>
      <c r="D82" s="78" t="e">
        <f t="shared" ref="D82:O82" si="24">((D18-C18)/C18)*100</f>
        <v>#REF!</v>
      </c>
      <c r="E82" s="78" t="e">
        <f t="shared" si="24"/>
        <v>#REF!</v>
      </c>
      <c r="F82" s="78" t="e">
        <f t="shared" si="24"/>
        <v>#REF!</v>
      </c>
      <c r="G82" s="78" t="e">
        <f t="shared" si="24"/>
        <v>#REF!</v>
      </c>
      <c r="H82" s="78" t="e">
        <f t="shared" si="24"/>
        <v>#REF!</v>
      </c>
      <c r="I82" s="78" t="e">
        <f t="shared" si="24"/>
        <v>#REF!</v>
      </c>
      <c r="J82" s="78" t="e">
        <f t="shared" si="24"/>
        <v>#REF!</v>
      </c>
      <c r="K82" s="78">
        <v>-3.9203855445921607</v>
      </c>
      <c r="L82" s="78">
        <v>5.8674838625706593</v>
      </c>
      <c r="M82" s="78">
        <v>46.184819675814282</v>
      </c>
      <c r="N82" s="78">
        <v>11.202291348289409</v>
      </c>
      <c r="O82" s="79">
        <v>-5.914614360146027</v>
      </c>
    </row>
    <row r="83" spans="2:15" x14ac:dyDescent="0.25">
      <c r="B83" s="7" t="s">
        <v>19</v>
      </c>
      <c r="C83" s="6"/>
      <c r="D83" s="13" t="e">
        <f>((#REF!-#REF!)/#REF!)*100</f>
        <v>#REF!</v>
      </c>
      <c r="E83" s="13" t="e">
        <f>((#REF!-#REF!)/#REF!)*100</f>
        <v>#REF!</v>
      </c>
      <c r="F83" s="13" t="e">
        <f>((#REF!-#REF!)/#REF!)*100</f>
        <v>#REF!</v>
      </c>
      <c r="G83" s="13" t="e">
        <f>((#REF!-#REF!)/#REF!)*100</f>
        <v>#REF!</v>
      </c>
      <c r="H83" s="13" t="e">
        <f>((H16-#REF!)/#REF!)*100</f>
        <v>#REF!</v>
      </c>
      <c r="I83" s="13" t="e">
        <f t="shared" ref="I83:O83" si="25">((I16-H16)/H16)*100</f>
        <v>#REF!</v>
      </c>
      <c r="J83" s="13" t="e">
        <f t="shared" si="25"/>
        <v>#REF!</v>
      </c>
      <c r="K83" s="13">
        <v>90.085606458383381</v>
      </c>
      <c r="L83" s="13">
        <v>-23.471638776324653</v>
      </c>
      <c r="M83" s="13">
        <v>-6.5528903443489179</v>
      </c>
      <c r="N83" s="13">
        <v>85.002726870690282</v>
      </c>
      <c r="O83" s="48">
        <v>-35.877030897548465</v>
      </c>
    </row>
    <row r="84" spans="2:15" x14ac:dyDescent="0.25">
      <c r="B84" s="7" t="s">
        <v>22</v>
      </c>
      <c r="C84" s="6"/>
      <c r="D84" s="13" t="e">
        <f t="shared" ref="D84:O84" si="26">((D21-C21)/C21)*100</f>
        <v>#REF!</v>
      </c>
      <c r="E84" s="13" t="e">
        <f t="shared" si="26"/>
        <v>#REF!</v>
      </c>
      <c r="F84" s="13" t="e">
        <f t="shared" si="26"/>
        <v>#REF!</v>
      </c>
      <c r="G84" s="13" t="e">
        <f t="shared" si="26"/>
        <v>#REF!</v>
      </c>
      <c r="H84" s="13" t="e">
        <f t="shared" si="26"/>
        <v>#REF!</v>
      </c>
      <c r="I84" s="13" t="e">
        <f t="shared" si="26"/>
        <v>#REF!</v>
      </c>
      <c r="J84" s="13" t="e">
        <f t="shared" si="26"/>
        <v>#REF!</v>
      </c>
      <c r="K84" s="13">
        <v>17.142748633927514</v>
      </c>
      <c r="L84" s="13">
        <v>-15.180451379920134</v>
      </c>
      <c r="M84" s="13">
        <v>-12.168022048222239</v>
      </c>
      <c r="N84" s="13">
        <v>17.076810439545191</v>
      </c>
      <c r="O84" s="48">
        <v>15.478817300428801</v>
      </c>
    </row>
    <row r="85" spans="2:15" x14ac:dyDescent="0.25">
      <c r="B85" s="76" t="s">
        <v>37</v>
      </c>
      <c r="C85" s="77"/>
      <c r="D85" s="78" t="e">
        <f t="shared" ref="D85:O85" si="27">((D22-C22)/C22)*100</f>
        <v>#REF!</v>
      </c>
      <c r="E85" s="78" t="e">
        <f t="shared" si="27"/>
        <v>#REF!</v>
      </c>
      <c r="F85" s="78" t="e">
        <f t="shared" si="27"/>
        <v>#REF!</v>
      </c>
      <c r="G85" s="78" t="e">
        <f t="shared" si="27"/>
        <v>#REF!</v>
      </c>
      <c r="H85" s="78" t="e">
        <f t="shared" si="27"/>
        <v>#REF!</v>
      </c>
      <c r="I85" s="78" t="e">
        <f t="shared" si="27"/>
        <v>#REF!</v>
      </c>
      <c r="J85" s="78" t="e">
        <f t="shared" si="27"/>
        <v>#REF!</v>
      </c>
      <c r="K85" s="78">
        <v>-19.773459332508033</v>
      </c>
      <c r="L85" s="78">
        <v>28.998639441446766</v>
      </c>
      <c r="M85" s="78">
        <v>88.350651137416165</v>
      </c>
      <c r="N85" s="78">
        <v>9.2227867515133752</v>
      </c>
      <c r="O85" s="79">
        <v>-13.641816590324543</v>
      </c>
    </row>
    <row r="86" spans="2:15" x14ac:dyDescent="0.25">
      <c r="B86" s="7" t="s">
        <v>21</v>
      </c>
      <c r="C86" s="6"/>
      <c r="D86" s="13" t="e">
        <f t="shared" ref="D86:O86" si="28">((D25-C25)/C25)*100</f>
        <v>#REF!</v>
      </c>
      <c r="E86" s="13" t="e">
        <f t="shared" si="28"/>
        <v>#REF!</v>
      </c>
      <c r="F86" s="13" t="e">
        <f t="shared" si="28"/>
        <v>#REF!</v>
      </c>
      <c r="G86" s="13" t="e">
        <f t="shared" si="28"/>
        <v>#REF!</v>
      </c>
      <c r="H86" s="13" t="e">
        <f t="shared" si="28"/>
        <v>#REF!</v>
      </c>
      <c r="I86" s="13" t="e">
        <f t="shared" si="28"/>
        <v>#REF!</v>
      </c>
      <c r="J86" s="13" t="e">
        <f t="shared" si="28"/>
        <v>#REF!</v>
      </c>
      <c r="K86" s="13">
        <v>21.851482189135055</v>
      </c>
      <c r="L86" s="13">
        <v>-8.792076966077591</v>
      </c>
      <c r="M86" s="13">
        <v>6.5032820132921758</v>
      </c>
      <c r="N86" s="13">
        <v>5.0202217643645524</v>
      </c>
      <c r="O86" s="48">
        <v>-0.30647923974401065</v>
      </c>
    </row>
    <row r="87" spans="2:15" x14ac:dyDescent="0.25">
      <c r="B87" s="7" t="s">
        <v>26</v>
      </c>
      <c r="C87" s="6"/>
      <c r="D87" s="13" t="e">
        <f t="shared" ref="D87:O87" si="29">((D26-C26)/C26)*100</f>
        <v>#REF!</v>
      </c>
      <c r="E87" s="13" t="e">
        <f t="shared" si="29"/>
        <v>#REF!</v>
      </c>
      <c r="F87" s="13" t="e">
        <f t="shared" si="29"/>
        <v>#REF!</v>
      </c>
      <c r="G87" s="13" t="e">
        <f t="shared" si="29"/>
        <v>#REF!</v>
      </c>
      <c r="H87" s="13" t="e">
        <f t="shared" si="29"/>
        <v>#REF!</v>
      </c>
      <c r="I87" s="13" t="e">
        <f t="shared" si="29"/>
        <v>#REF!</v>
      </c>
      <c r="J87" s="13" t="e">
        <f t="shared" si="29"/>
        <v>#REF!</v>
      </c>
      <c r="K87" s="13">
        <v>57.48275258307077</v>
      </c>
      <c r="L87" s="13">
        <v>599.60415581374355</v>
      </c>
      <c r="M87" s="13">
        <v>-96.997558794816797</v>
      </c>
      <c r="N87" s="13">
        <v>-11.001788908765651</v>
      </c>
      <c r="O87" s="48">
        <v>669.75467437185921</v>
      </c>
    </row>
    <row r="88" spans="2:15" x14ac:dyDescent="0.25">
      <c r="B88" s="7" t="s">
        <v>27</v>
      </c>
      <c r="C88" s="6"/>
      <c r="D88" s="13" t="e">
        <f>((D27-C27)/C27)*100</f>
        <v>#REF!</v>
      </c>
      <c r="E88" s="14" t="s">
        <v>74</v>
      </c>
      <c r="F88" s="14" t="s">
        <v>74</v>
      </c>
      <c r="G88" s="14" t="s">
        <v>74</v>
      </c>
      <c r="H88" s="14" t="s">
        <v>74</v>
      </c>
      <c r="I88" s="14" t="s">
        <v>74</v>
      </c>
      <c r="J88" s="14" t="s">
        <v>74</v>
      </c>
      <c r="K88" s="14" t="s">
        <v>74</v>
      </c>
      <c r="L88" s="14" t="s">
        <v>74</v>
      </c>
      <c r="M88" s="14" t="s">
        <v>74</v>
      </c>
      <c r="N88" s="14" t="s">
        <v>74</v>
      </c>
      <c r="O88" s="55" t="s">
        <v>74</v>
      </c>
    </row>
    <row r="89" spans="2:15" x14ac:dyDescent="0.25">
      <c r="B89" s="76" t="s">
        <v>28</v>
      </c>
      <c r="C89" s="77"/>
      <c r="D89" s="78" t="e">
        <f>((D28-C28)/C28)*100</f>
        <v>#REF!</v>
      </c>
      <c r="E89" s="78" t="e">
        <f t="shared" ref="E89:O89" si="30">((E28-D28)/D28)*100</f>
        <v>#REF!</v>
      </c>
      <c r="F89" s="78" t="e">
        <f t="shared" si="30"/>
        <v>#REF!</v>
      </c>
      <c r="G89" s="78" t="e">
        <f t="shared" si="30"/>
        <v>#REF!</v>
      </c>
      <c r="H89" s="78" t="e">
        <f t="shared" si="30"/>
        <v>#REF!</v>
      </c>
      <c r="I89" s="78" t="e">
        <f t="shared" si="30"/>
        <v>#REF!</v>
      </c>
      <c r="J89" s="78" t="e">
        <f t="shared" si="30"/>
        <v>#REF!</v>
      </c>
      <c r="K89" s="78">
        <v>-51.681268698662173</v>
      </c>
      <c r="L89" s="78">
        <v>259.04607287545861</v>
      </c>
      <c r="M89" s="78">
        <v>45.309046288603625</v>
      </c>
      <c r="N89" s="78">
        <v>10.813132415142244</v>
      </c>
      <c r="O89" s="79">
        <v>-13.487800417538251</v>
      </c>
    </row>
    <row r="90" spans="2:15" x14ac:dyDescent="0.25">
      <c r="B90" s="7" t="s">
        <v>38</v>
      </c>
      <c r="C90" s="6"/>
      <c r="D90" s="13" t="e">
        <f t="shared" ref="D90:O90" si="31">((D31-C31)/C31)*100</f>
        <v>#REF!</v>
      </c>
      <c r="E90" s="13" t="e">
        <f t="shared" si="31"/>
        <v>#REF!</v>
      </c>
      <c r="F90" s="13" t="e">
        <f t="shared" si="31"/>
        <v>#REF!</v>
      </c>
      <c r="G90" s="13" t="e">
        <f t="shared" si="31"/>
        <v>#REF!</v>
      </c>
      <c r="H90" s="13" t="e">
        <f t="shared" si="31"/>
        <v>#REF!</v>
      </c>
      <c r="I90" s="13" t="e">
        <f t="shared" si="31"/>
        <v>#REF!</v>
      </c>
      <c r="J90" s="13" t="e">
        <f t="shared" si="31"/>
        <v>#REF!</v>
      </c>
      <c r="K90" s="13">
        <v>-7.0997953081672103</v>
      </c>
      <c r="L90" s="13">
        <v>363.11374710288374</v>
      </c>
      <c r="M90" s="13">
        <v>11.477717829608384</v>
      </c>
      <c r="N90" s="13">
        <v>101.30923249381985</v>
      </c>
      <c r="O90" s="48">
        <v>-38.593050546871751</v>
      </c>
    </row>
    <row r="91" spans="2:15" x14ac:dyDescent="0.25">
      <c r="B91" s="7" t="s">
        <v>41</v>
      </c>
      <c r="C91" s="6"/>
      <c r="D91" s="13" t="e">
        <f t="shared" ref="D91:O91" si="32">((D32-C32)/C32)*100</f>
        <v>#REF!</v>
      </c>
      <c r="E91" s="13" t="e">
        <f t="shared" si="32"/>
        <v>#REF!</v>
      </c>
      <c r="F91" s="13" t="e">
        <f t="shared" si="32"/>
        <v>#REF!</v>
      </c>
      <c r="G91" s="13" t="e">
        <f t="shared" si="32"/>
        <v>#REF!</v>
      </c>
      <c r="H91" s="13" t="e">
        <f t="shared" si="32"/>
        <v>#REF!</v>
      </c>
      <c r="I91" s="13" t="e">
        <f t="shared" si="32"/>
        <v>#REF!</v>
      </c>
      <c r="J91" s="13" t="e">
        <f t="shared" si="32"/>
        <v>#REF!</v>
      </c>
      <c r="K91" s="13">
        <v>-109.19460883819869</v>
      </c>
      <c r="L91" s="13">
        <v>-80.377918504530186</v>
      </c>
      <c r="M91" s="13">
        <v>145.74524457584673</v>
      </c>
      <c r="N91" s="13">
        <v>146.94383457008306</v>
      </c>
      <c r="O91" s="48">
        <v>-182.69306565151822</v>
      </c>
    </row>
    <row r="92" spans="2:15" x14ac:dyDescent="0.25">
      <c r="B92" s="7" t="s">
        <v>39</v>
      </c>
      <c r="C92" s="6"/>
      <c r="D92" s="13" t="e">
        <f>((D33-DH33)/C33)*100</f>
        <v>#REF!</v>
      </c>
      <c r="E92" s="13" t="e">
        <f t="shared" ref="E92:O92" si="33">((E33-D33)/D33)*100</f>
        <v>#REF!</v>
      </c>
      <c r="F92" s="13" t="e">
        <f t="shared" si="33"/>
        <v>#REF!</v>
      </c>
      <c r="G92" s="13" t="e">
        <f t="shared" si="33"/>
        <v>#REF!</v>
      </c>
      <c r="H92" s="13" t="e">
        <f t="shared" si="33"/>
        <v>#REF!</v>
      </c>
      <c r="I92" s="13" t="e">
        <f t="shared" si="33"/>
        <v>#REF!</v>
      </c>
      <c r="J92" s="13" t="e">
        <f t="shared" si="33"/>
        <v>#REF!</v>
      </c>
      <c r="K92" s="13">
        <v>-29.19273882506922</v>
      </c>
      <c r="L92" s="13">
        <v>43.433829436574683</v>
      </c>
      <c r="M92" s="13">
        <v>43.366310038267571</v>
      </c>
      <c r="N92" s="13">
        <v>15.929339929269618</v>
      </c>
      <c r="O92" s="48">
        <v>-16.143701790348004</v>
      </c>
    </row>
    <row r="93" spans="2:15" x14ac:dyDescent="0.25">
      <c r="B93" s="80" t="s">
        <v>29</v>
      </c>
      <c r="C93" s="81"/>
      <c r="D93" s="82" t="e">
        <f>((D34-C34)/C34)*100</f>
        <v>#REF!</v>
      </c>
      <c r="E93" s="82" t="e">
        <f t="shared" ref="E93:O93" si="34">((E34-D34)/D34)*100</f>
        <v>#REF!</v>
      </c>
      <c r="F93" s="82" t="e">
        <f t="shared" si="34"/>
        <v>#REF!</v>
      </c>
      <c r="G93" s="82" t="e">
        <f t="shared" si="34"/>
        <v>#REF!</v>
      </c>
      <c r="H93" s="82" t="e">
        <f t="shared" si="34"/>
        <v>#REF!</v>
      </c>
      <c r="I93" s="82" t="e">
        <f t="shared" si="34"/>
        <v>#REF!</v>
      </c>
      <c r="J93" s="82" t="e">
        <f t="shared" si="34"/>
        <v>#REF!</v>
      </c>
      <c r="K93" s="82">
        <v>-101.2213468167517</v>
      </c>
      <c r="L93" s="82">
        <v>-8709.0320197610636</v>
      </c>
      <c r="M93" s="82">
        <v>52.587187181922737</v>
      </c>
      <c r="N93" s="82">
        <v>-8.1230012545215846</v>
      </c>
      <c r="O93" s="83">
        <v>4.066703045179545</v>
      </c>
    </row>
    <row r="94" spans="2:15" x14ac:dyDescent="0.25">
      <c r="H94" s="12"/>
      <c r="I94" s="12"/>
      <c r="J94" s="12"/>
      <c r="K94" s="12"/>
      <c r="M94" s="12"/>
      <c r="N94" s="12"/>
    </row>
    <row r="95" spans="2:15" s="4" customFormat="1" x14ac:dyDescent="0.25">
      <c r="B95" s="27" t="s">
        <v>45</v>
      </c>
      <c r="C95" s="30">
        <v>39813</v>
      </c>
      <c r="D95" s="30">
        <v>40178</v>
      </c>
      <c r="E95" s="30">
        <v>40543</v>
      </c>
      <c r="F95" s="30">
        <v>40908</v>
      </c>
      <c r="G95" s="29">
        <v>2012</v>
      </c>
      <c r="H95" s="29">
        <v>2013</v>
      </c>
      <c r="I95" s="29">
        <v>2014</v>
      </c>
      <c r="J95" s="29">
        <v>2015</v>
      </c>
      <c r="K95" s="29">
        <v>2016</v>
      </c>
      <c r="L95" s="29">
        <v>2017</v>
      </c>
      <c r="M95" s="29">
        <v>2018</v>
      </c>
      <c r="N95" s="29">
        <v>2019</v>
      </c>
      <c r="O95" s="45">
        <v>2020</v>
      </c>
    </row>
    <row r="96" spans="2:15" x14ac:dyDescent="0.25"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6"/>
    </row>
    <row r="97" spans="2:15" x14ac:dyDescent="0.25">
      <c r="B97" s="5" t="s">
        <v>75</v>
      </c>
      <c r="C97" s="6"/>
      <c r="D97" s="6" t="e">
        <f>(D40/(#REF!/1000000)-1)*100</f>
        <v>#REF!</v>
      </c>
      <c r="E97" s="6" t="e">
        <f t="shared" ref="E97:L97" si="35">(E40/D40-1)*100</f>
        <v>#REF!</v>
      </c>
      <c r="F97" s="6" t="e">
        <f t="shared" si="35"/>
        <v>#REF!</v>
      </c>
      <c r="G97" s="6" t="e">
        <f t="shared" si="35"/>
        <v>#REF!</v>
      </c>
      <c r="H97" s="6" t="e">
        <f t="shared" si="35"/>
        <v>#REF!</v>
      </c>
      <c r="I97" s="6" t="e">
        <f t="shared" si="35"/>
        <v>#REF!</v>
      </c>
      <c r="J97" s="6" t="e">
        <f t="shared" si="35"/>
        <v>#REF!</v>
      </c>
      <c r="K97" s="6">
        <v>4.7195958142430161</v>
      </c>
      <c r="L97" s="6">
        <v>-17.120479849543813</v>
      </c>
      <c r="M97" s="42" t="s">
        <v>79</v>
      </c>
      <c r="N97" s="42" t="s">
        <v>79</v>
      </c>
      <c r="O97" s="43" t="s">
        <v>79</v>
      </c>
    </row>
    <row r="98" spans="2:15" x14ac:dyDescent="0.25">
      <c r="B98" s="7" t="s">
        <v>0</v>
      </c>
      <c r="C98" s="13"/>
      <c r="D98" s="13" t="e">
        <f t="shared" ref="D98:O98" si="36">((D41-C41)/C41)*100</f>
        <v>#REF!</v>
      </c>
      <c r="E98" s="13" t="e">
        <f t="shared" si="36"/>
        <v>#REF!</v>
      </c>
      <c r="F98" s="13" t="e">
        <f t="shared" si="36"/>
        <v>#REF!</v>
      </c>
      <c r="G98" s="13" t="e">
        <f t="shared" si="36"/>
        <v>#REF!</v>
      </c>
      <c r="H98" s="13" t="e">
        <f t="shared" si="36"/>
        <v>#REF!</v>
      </c>
      <c r="I98" s="13" t="e">
        <f t="shared" si="36"/>
        <v>#REF!</v>
      </c>
      <c r="J98" s="13" t="e">
        <f t="shared" si="36"/>
        <v>#REF!</v>
      </c>
      <c r="K98" s="13">
        <v>-2.4836415363307172</v>
      </c>
      <c r="L98" s="13">
        <v>1.8686643213313352</v>
      </c>
      <c r="M98" s="13">
        <v>1.6059212508866068</v>
      </c>
      <c r="N98" s="13">
        <v>24.298519321181729</v>
      </c>
      <c r="O98" s="48">
        <v>22.74426027720467</v>
      </c>
    </row>
    <row r="99" spans="2:15" x14ac:dyDescent="0.25">
      <c r="B99" s="7" t="s">
        <v>1</v>
      </c>
      <c r="C99" s="13"/>
      <c r="D99" s="13" t="e">
        <f t="shared" ref="D99:O99" si="37">((D42-C42)/C42)*100</f>
        <v>#REF!</v>
      </c>
      <c r="E99" s="13" t="e">
        <f t="shared" si="37"/>
        <v>#REF!</v>
      </c>
      <c r="F99" s="13" t="e">
        <f t="shared" si="37"/>
        <v>#REF!</v>
      </c>
      <c r="G99" s="13" t="e">
        <f t="shared" si="37"/>
        <v>#REF!</v>
      </c>
      <c r="H99" s="13" t="e">
        <f t="shared" si="37"/>
        <v>#REF!</v>
      </c>
      <c r="I99" s="13" t="e">
        <f t="shared" si="37"/>
        <v>#REF!</v>
      </c>
      <c r="J99" s="13" t="e">
        <f t="shared" si="37"/>
        <v>#REF!</v>
      </c>
      <c r="K99" s="13">
        <v>-4.0745381580357396</v>
      </c>
      <c r="L99" s="13">
        <v>-3.1454908040611169</v>
      </c>
      <c r="M99" s="13">
        <v>0.99013505562570892</v>
      </c>
      <c r="N99" s="13">
        <v>-2.5400930755745104</v>
      </c>
      <c r="O99" s="48">
        <v>-5.7567926088615549</v>
      </c>
    </row>
    <row r="100" spans="2:15" x14ac:dyDescent="0.25">
      <c r="B100" s="7" t="s">
        <v>3</v>
      </c>
      <c r="C100" s="13"/>
      <c r="D100" s="14" t="s">
        <v>74</v>
      </c>
      <c r="E100" s="14" t="s">
        <v>74</v>
      </c>
      <c r="F100" s="14" t="s">
        <v>74</v>
      </c>
      <c r="G100" s="14" t="s">
        <v>74</v>
      </c>
      <c r="H100" s="14" t="s">
        <v>74</v>
      </c>
      <c r="I100" s="14" t="s">
        <v>74</v>
      </c>
      <c r="J100" s="14" t="s">
        <v>74</v>
      </c>
      <c r="K100" s="14" t="s">
        <v>74</v>
      </c>
      <c r="L100" s="14" t="s">
        <v>74</v>
      </c>
      <c r="M100" s="14" t="s">
        <v>74</v>
      </c>
      <c r="N100" s="14" t="s">
        <v>74</v>
      </c>
      <c r="O100" s="55" t="s">
        <v>74</v>
      </c>
    </row>
    <row r="101" spans="2:15" x14ac:dyDescent="0.25">
      <c r="B101" s="7" t="s">
        <v>2</v>
      </c>
      <c r="C101" s="13"/>
      <c r="D101" s="13" t="e">
        <f t="shared" ref="D101:O101" si="38">((D44-C44)/C44)*100</f>
        <v>#REF!</v>
      </c>
      <c r="E101" s="13" t="e">
        <f t="shared" si="38"/>
        <v>#REF!</v>
      </c>
      <c r="F101" s="13" t="e">
        <f t="shared" si="38"/>
        <v>#REF!</v>
      </c>
      <c r="G101" s="13" t="e">
        <f t="shared" si="38"/>
        <v>#REF!</v>
      </c>
      <c r="H101" s="13" t="e">
        <f t="shared" si="38"/>
        <v>#REF!</v>
      </c>
      <c r="I101" s="13" t="e">
        <f t="shared" si="38"/>
        <v>#REF!</v>
      </c>
      <c r="J101" s="13" t="e">
        <f t="shared" si="38"/>
        <v>#REF!</v>
      </c>
      <c r="K101" s="13">
        <v>-4.9981702395371714</v>
      </c>
      <c r="L101" s="13">
        <v>-1.3865733796947741</v>
      </c>
      <c r="M101" s="13">
        <v>-9.0885368626074445</v>
      </c>
      <c r="N101" s="13">
        <v>-1.4492393356783762</v>
      </c>
      <c r="O101" s="48">
        <v>-3.2997152637567631</v>
      </c>
    </row>
    <row r="102" spans="2:15" x14ac:dyDescent="0.25">
      <c r="B102" s="7" t="s">
        <v>32</v>
      </c>
      <c r="C102" s="13"/>
      <c r="D102" s="14" t="s">
        <v>74</v>
      </c>
      <c r="E102" s="14" t="s">
        <v>74</v>
      </c>
      <c r="F102" s="14" t="s">
        <v>74</v>
      </c>
      <c r="G102" s="14" t="s">
        <v>74</v>
      </c>
      <c r="H102" s="14" t="s">
        <v>74</v>
      </c>
      <c r="I102" s="14" t="s">
        <v>74</v>
      </c>
      <c r="J102" s="14" t="s">
        <v>74</v>
      </c>
      <c r="K102" s="14" t="s">
        <v>74</v>
      </c>
      <c r="L102" s="14" t="s">
        <v>74</v>
      </c>
      <c r="M102" s="14" t="s">
        <v>74</v>
      </c>
      <c r="N102" s="14" t="s">
        <v>74</v>
      </c>
      <c r="O102" s="55" t="s">
        <v>74</v>
      </c>
    </row>
    <row r="103" spans="2:15" x14ac:dyDescent="0.25">
      <c r="B103" s="7" t="s">
        <v>4</v>
      </c>
      <c r="C103" s="13"/>
      <c r="D103" s="13" t="e">
        <f t="shared" ref="D103:O103" si="39">((D46-C46)/C46)*100</f>
        <v>#REF!</v>
      </c>
      <c r="E103" s="13" t="e">
        <f t="shared" si="39"/>
        <v>#REF!</v>
      </c>
      <c r="F103" s="13" t="e">
        <f t="shared" si="39"/>
        <v>#REF!</v>
      </c>
      <c r="G103" s="13" t="e">
        <f t="shared" si="39"/>
        <v>#REF!</v>
      </c>
      <c r="H103" s="13" t="e">
        <f t="shared" si="39"/>
        <v>#REF!</v>
      </c>
      <c r="I103" s="13" t="e">
        <f t="shared" si="39"/>
        <v>#REF!</v>
      </c>
      <c r="J103" s="13" t="e">
        <f t="shared" si="39"/>
        <v>#REF!</v>
      </c>
      <c r="K103" s="13">
        <v>-9.6819489447922304</v>
      </c>
      <c r="L103" s="13">
        <v>-16.759932993101305</v>
      </c>
      <c r="M103" s="13">
        <v>-30.392489542947459</v>
      </c>
      <c r="N103" s="13">
        <v>64.185477462225975</v>
      </c>
      <c r="O103" s="48">
        <v>-4.9010721465942204</v>
      </c>
    </row>
    <row r="104" spans="2:15" x14ac:dyDescent="0.25">
      <c r="B104" s="7" t="s">
        <v>5</v>
      </c>
      <c r="C104" s="13"/>
      <c r="D104" s="13" t="e">
        <f t="shared" ref="D104:O104" si="40">((D47-C47)/C47)*100</f>
        <v>#REF!</v>
      </c>
      <c r="E104" s="13" t="e">
        <f t="shared" si="40"/>
        <v>#REF!</v>
      </c>
      <c r="F104" s="13" t="e">
        <f t="shared" si="40"/>
        <v>#REF!</v>
      </c>
      <c r="G104" s="13" t="e">
        <f t="shared" si="40"/>
        <v>#REF!</v>
      </c>
      <c r="H104" s="13" t="e">
        <f t="shared" si="40"/>
        <v>#REF!</v>
      </c>
      <c r="I104" s="13" t="e">
        <f t="shared" si="40"/>
        <v>#REF!</v>
      </c>
      <c r="J104" s="13" t="e">
        <f t="shared" si="40"/>
        <v>#REF!</v>
      </c>
      <c r="K104" s="13">
        <v>-10.361786751706703</v>
      </c>
      <c r="L104" s="13">
        <v>17.493835282636649</v>
      </c>
      <c r="M104" s="13">
        <v>53.059102792485568</v>
      </c>
      <c r="N104" s="13">
        <v>16.790285928545664</v>
      </c>
      <c r="O104" s="48">
        <v>-31.202386128072245</v>
      </c>
    </row>
    <row r="105" spans="2:15" x14ac:dyDescent="0.25">
      <c r="B105" s="7" t="s">
        <v>42</v>
      </c>
      <c r="C105" s="13"/>
      <c r="D105" s="13" t="e">
        <f t="shared" ref="D105:O105" si="41">((D48-C48)/C48)*100</f>
        <v>#REF!</v>
      </c>
      <c r="E105" s="13" t="e">
        <f t="shared" si="41"/>
        <v>#REF!</v>
      </c>
      <c r="F105" s="13" t="e">
        <f t="shared" si="41"/>
        <v>#REF!</v>
      </c>
      <c r="G105" s="13" t="e">
        <f t="shared" si="41"/>
        <v>#REF!</v>
      </c>
      <c r="H105" s="13" t="e">
        <f t="shared" si="41"/>
        <v>#REF!</v>
      </c>
      <c r="I105" s="13" t="e">
        <f t="shared" si="41"/>
        <v>#REF!</v>
      </c>
      <c r="J105" s="13" t="e">
        <f t="shared" si="41"/>
        <v>#REF!</v>
      </c>
      <c r="K105" s="13">
        <v>-52.886899525668127</v>
      </c>
      <c r="L105" s="13">
        <v>-53.084961543754915</v>
      </c>
      <c r="M105" s="13">
        <v>384.7570299673045</v>
      </c>
      <c r="N105" s="13">
        <v>180.19578852781314</v>
      </c>
      <c r="O105" s="48">
        <v>-33.270723689538059</v>
      </c>
    </row>
    <row r="106" spans="2:15" x14ac:dyDescent="0.25">
      <c r="B106" s="7" t="str">
        <f>B49</f>
        <v>Ecart de conversion - Actif</v>
      </c>
      <c r="C106" s="13"/>
      <c r="D106" s="14" t="s">
        <v>74</v>
      </c>
      <c r="E106" s="14" t="s">
        <v>74</v>
      </c>
      <c r="F106" s="14" t="s">
        <v>74</v>
      </c>
      <c r="G106" s="14" t="s">
        <v>74</v>
      </c>
      <c r="H106" s="14" t="s">
        <v>74</v>
      </c>
      <c r="I106" s="13" t="e">
        <f>((I49-H49)/H49)*100</f>
        <v>#REF!</v>
      </c>
      <c r="J106" s="14" t="s">
        <v>74</v>
      </c>
      <c r="K106" s="13">
        <v>2006.672512765175</v>
      </c>
      <c r="L106" s="13">
        <v>62.879646036170598</v>
      </c>
      <c r="M106" s="13">
        <v>-99.617127082890832</v>
      </c>
      <c r="N106" s="14" t="s">
        <v>74</v>
      </c>
      <c r="O106" s="48">
        <v>0</v>
      </c>
    </row>
    <row r="107" spans="2:15" x14ac:dyDescent="0.25">
      <c r="B107" s="84" t="s">
        <v>30</v>
      </c>
      <c r="C107" s="85"/>
      <c r="D107" s="85" t="e">
        <f>((D50-#REF!/1000000)/(#REF!/1000000))*100</f>
        <v>#REF!</v>
      </c>
      <c r="E107" s="85" t="e">
        <f>((E50-D50)/D50)*100</f>
        <v>#REF!</v>
      </c>
      <c r="F107" s="85" t="e">
        <f>((F50-E50)/E50)*100</f>
        <v>#REF!</v>
      </c>
      <c r="G107" s="85" t="e">
        <f>((G50-F50)/F50)*100</f>
        <v>#REF!</v>
      </c>
      <c r="H107" s="85" t="e">
        <f>((H50-G50)/G50)*100</f>
        <v>#REF!</v>
      </c>
      <c r="I107" s="85" t="e">
        <f>((I50-H50)/H50)*100</f>
        <v>#REF!</v>
      </c>
      <c r="J107" s="85" t="e">
        <f>((J50-I50)/I50)*100</f>
        <v>#REF!</v>
      </c>
      <c r="K107" s="85">
        <v>-10.879559291219261</v>
      </c>
      <c r="L107" s="85">
        <v>1.8965946608704458</v>
      </c>
      <c r="M107" s="85">
        <v>27.142502868417136</v>
      </c>
      <c r="N107" s="85">
        <v>25.290526606631445</v>
      </c>
      <c r="O107" s="86">
        <v>-23.314679598088688</v>
      </c>
    </row>
    <row r="108" spans="2:15" x14ac:dyDescent="0.25">
      <c r="B108" s="7" t="s">
        <v>6</v>
      </c>
      <c r="C108" s="13"/>
      <c r="D108" s="13" t="e">
        <f t="shared" ref="D108:O108" si="42">((D52-C52)/C52)*100</f>
        <v>#REF!</v>
      </c>
      <c r="E108" s="13" t="e">
        <f t="shared" si="42"/>
        <v>#REF!</v>
      </c>
      <c r="F108" s="13" t="e">
        <f t="shared" si="42"/>
        <v>#REF!</v>
      </c>
      <c r="G108" s="13" t="e">
        <f t="shared" si="42"/>
        <v>#REF!</v>
      </c>
      <c r="H108" s="13" t="e">
        <f t="shared" si="42"/>
        <v>#REF!</v>
      </c>
      <c r="I108" s="13" t="e">
        <f t="shared" si="42"/>
        <v>#REF!</v>
      </c>
      <c r="J108" s="13" t="e">
        <f t="shared" si="42"/>
        <v>#REF!</v>
      </c>
      <c r="K108" s="13">
        <v>0</v>
      </c>
      <c r="L108" s="13">
        <v>0</v>
      </c>
      <c r="M108" s="13">
        <v>0</v>
      </c>
      <c r="N108" s="13">
        <v>0</v>
      </c>
      <c r="O108" s="48">
        <v>0</v>
      </c>
    </row>
    <row r="109" spans="2:15" x14ac:dyDescent="0.25">
      <c r="B109" s="7" t="s">
        <v>7</v>
      </c>
      <c r="C109" s="13"/>
      <c r="D109" s="13" t="e">
        <f t="shared" ref="D109:O109" si="43">((D53-C53)/C53)*100</f>
        <v>#REF!</v>
      </c>
      <c r="E109" s="13" t="e">
        <f t="shared" si="43"/>
        <v>#REF!</v>
      </c>
      <c r="F109" s="13" t="e">
        <f t="shared" si="43"/>
        <v>#REF!</v>
      </c>
      <c r="G109" s="13" t="e">
        <f t="shared" si="43"/>
        <v>#REF!</v>
      </c>
      <c r="H109" s="13" t="e">
        <f t="shared" si="43"/>
        <v>#REF!</v>
      </c>
      <c r="I109" s="13" t="e">
        <f t="shared" si="43"/>
        <v>#REF!</v>
      </c>
      <c r="J109" s="13" t="e">
        <f t="shared" si="43"/>
        <v>#REF!</v>
      </c>
      <c r="K109" s="13">
        <v>4.7901880430372623</v>
      </c>
      <c r="L109" s="13">
        <v>-12.136241416570881</v>
      </c>
      <c r="M109" s="13">
        <v>17.462315020658327</v>
      </c>
      <c r="N109" s="13">
        <v>17.742831469125694</v>
      </c>
      <c r="O109" s="48">
        <v>12.001380234093858</v>
      </c>
    </row>
    <row r="110" spans="2:15" x14ac:dyDescent="0.25">
      <c r="B110" s="7" t="s">
        <v>8</v>
      </c>
      <c r="C110" s="13"/>
      <c r="D110" s="13" t="e">
        <f t="shared" ref="D110:O110" si="44">((D54-C54)/C54)*100</f>
        <v>#REF!</v>
      </c>
      <c r="E110" s="13" t="e">
        <f t="shared" si="44"/>
        <v>#REF!</v>
      </c>
      <c r="F110" s="13" t="e">
        <f t="shared" si="44"/>
        <v>#REF!</v>
      </c>
      <c r="G110" s="13" t="e">
        <f t="shared" si="44"/>
        <v>#REF!</v>
      </c>
      <c r="H110" s="13" t="e">
        <f t="shared" si="44"/>
        <v>#REF!</v>
      </c>
      <c r="I110" s="13" t="e">
        <f t="shared" si="44"/>
        <v>#REF!</v>
      </c>
      <c r="J110" s="13" t="e">
        <f t="shared" si="44"/>
        <v>#REF!</v>
      </c>
      <c r="K110" s="13">
        <v>-101.22134681675135</v>
      </c>
      <c r="L110" s="13">
        <v>-8709.0320197634082</v>
      </c>
      <c r="M110" s="13">
        <v>52.587187181924286</v>
      </c>
      <c r="N110" s="13">
        <v>-8.1230012545218298</v>
      </c>
      <c r="O110" s="48">
        <v>4.0667030451802679</v>
      </c>
    </row>
    <row r="111" spans="2:15" x14ac:dyDescent="0.25">
      <c r="B111" s="7" t="s">
        <v>9</v>
      </c>
      <c r="C111" s="13"/>
      <c r="D111" s="13" t="e">
        <f t="shared" ref="D111:O111" si="45">((D55-C55)/C55)*100</f>
        <v>#REF!</v>
      </c>
      <c r="E111" s="13" t="e">
        <f t="shared" si="45"/>
        <v>#REF!</v>
      </c>
      <c r="F111" s="13" t="e">
        <f t="shared" si="45"/>
        <v>#REF!</v>
      </c>
      <c r="G111" s="13" t="e">
        <f t="shared" si="45"/>
        <v>#REF!</v>
      </c>
      <c r="H111" s="13" t="e">
        <f t="shared" si="45"/>
        <v>#REF!</v>
      </c>
      <c r="I111" s="13" t="e">
        <f t="shared" si="45"/>
        <v>#REF!</v>
      </c>
      <c r="J111" s="13" t="e">
        <f t="shared" si="45"/>
        <v>#REF!</v>
      </c>
      <c r="K111" s="13">
        <v>0</v>
      </c>
      <c r="L111" s="13">
        <v>0</v>
      </c>
      <c r="M111" s="13">
        <v>0</v>
      </c>
      <c r="N111" s="13">
        <v>0</v>
      </c>
      <c r="O111" s="48">
        <v>0</v>
      </c>
    </row>
    <row r="112" spans="2:15" x14ac:dyDescent="0.25">
      <c r="B112" s="7" t="s">
        <v>43</v>
      </c>
      <c r="C112" s="13"/>
      <c r="D112" s="13" t="e">
        <f t="shared" ref="D112:O112" si="46">((D56-C56)/C56)*100</f>
        <v>#REF!</v>
      </c>
      <c r="E112" s="13" t="e">
        <f t="shared" si="46"/>
        <v>#REF!</v>
      </c>
      <c r="F112" s="13" t="e">
        <f t="shared" si="46"/>
        <v>#REF!</v>
      </c>
      <c r="G112" s="13" t="e">
        <f t="shared" si="46"/>
        <v>#REF!</v>
      </c>
      <c r="H112" s="13" t="e">
        <f t="shared" si="46"/>
        <v>#REF!</v>
      </c>
      <c r="I112" s="13" t="e">
        <f t="shared" si="46"/>
        <v>#REF!</v>
      </c>
      <c r="J112" s="13" t="e">
        <f t="shared" si="46"/>
        <v>#REF!</v>
      </c>
      <c r="K112" s="13">
        <v>4.9420144565676392</v>
      </c>
      <c r="L112" s="13">
        <v>-54.23387434020124</v>
      </c>
      <c r="M112" s="13">
        <v>46.812650983516093</v>
      </c>
      <c r="N112" s="13">
        <v>18.358281869278908</v>
      </c>
      <c r="O112" s="48">
        <v>3.3319148547589474</v>
      </c>
    </row>
    <row r="113" spans="2:16" x14ac:dyDescent="0.25">
      <c r="B113" s="7" t="s">
        <v>33</v>
      </c>
      <c r="C113" s="13"/>
      <c r="D113" s="13" t="e">
        <f t="shared" ref="D113:D119" si="47">((D57-C57)/C57)*100</f>
        <v>#REF!</v>
      </c>
      <c r="E113" s="14" t="s">
        <v>74</v>
      </c>
      <c r="F113" s="17" t="e">
        <f t="shared" ref="F113:F121" si="48">((F57-E57)/E57)*100</f>
        <v>#REF!</v>
      </c>
      <c r="G113" s="14" t="s">
        <v>74</v>
      </c>
      <c r="H113" s="14" t="s">
        <v>74</v>
      </c>
      <c r="I113" s="14" t="s">
        <v>74</v>
      </c>
      <c r="J113" s="14" t="s">
        <v>74</v>
      </c>
      <c r="K113" s="14" t="s">
        <v>74</v>
      </c>
      <c r="L113" s="14" t="s">
        <v>74</v>
      </c>
      <c r="M113" s="14" t="s">
        <v>74</v>
      </c>
      <c r="N113" s="14" t="s">
        <v>74</v>
      </c>
      <c r="O113" s="55" t="s">
        <v>74</v>
      </c>
    </row>
    <row r="114" spans="2:16" x14ac:dyDescent="0.25">
      <c r="B114" s="7" t="s">
        <v>10</v>
      </c>
      <c r="C114" s="13"/>
      <c r="D114" s="13" t="e">
        <f t="shared" si="47"/>
        <v>#REF!</v>
      </c>
      <c r="E114" s="13" t="e">
        <f t="shared" ref="E114:E121" si="49">((E58-D58)/D58)*100</f>
        <v>#REF!</v>
      </c>
      <c r="F114" s="13" t="e">
        <f t="shared" si="48"/>
        <v>#REF!</v>
      </c>
      <c r="G114" s="13" t="e">
        <f t="shared" ref="G114:O114" si="50">((G58-F58)/F58)*100</f>
        <v>#REF!</v>
      </c>
      <c r="H114" s="13" t="e">
        <f t="shared" si="50"/>
        <v>#REF!</v>
      </c>
      <c r="I114" s="13" t="e">
        <f t="shared" si="50"/>
        <v>#REF!</v>
      </c>
      <c r="J114" s="13" t="e">
        <f t="shared" si="50"/>
        <v>#REF!</v>
      </c>
      <c r="K114" s="13">
        <v>8.2763427272787684</v>
      </c>
      <c r="L114" s="13">
        <v>27.342075354335648</v>
      </c>
      <c r="M114" s="13">
        <v>-22.301587892268564</v>
      </c>
      <c r="N114" s="13">
        <v>30.840453952518487</v>
      </c>
      <c r="O114" s="48">
        <v>-2.2905874703208995</v>
      </c>
    </row>
    <row r="115" spans="2:16" x14ac:dyDescent="0.25">
      <c r="B115" s="7" t="s">
        <v>11</v>
      </c>
      <c r="C115" s="13"/>
      <c r="D115" s="13" t="e">
        <f t="shared" si="47"/>
        <v>#REF!</v>
      </c>
      <c r="E115" s="13" t="e">
        <f t="shared" si="49"/>
        <v>#REF!</v>
      </c>
      <c r="F115" s="13" t="e">
        <f t="shared" si="48"/>
        <v>#REF!</v>
      </c>
      <c r="G115" s="13" t="e">
        <f t="shared" ref="G115:O115" si="51">((G59-F59)/F59)*100</f>
        <v>#REF!</v>
      </c>
      <c r="H115" s="13" t="e">
        <f t="shared" si="51"/>
        <v>#REF!</v>
      </c>
      <c r="I115" s="13" t="e">
        <f t="shared" si="51"/>
        <v>#REF!</v>
      </c>
      <c r="J115" s="13" t="e">
        <f t="shared" si="51"/>
        <v>#REF!</v>
      </c>
      <c r="K115" s="13">
        <v>-19.859530741632302</v>
      </c>
      <c r="L115" s="13">
        <v>-5.5857096725800996</v>
      </c>
      <c r="M115" s="13">
        <v>45.734788913934374</v>
      </c>
      <c r="N115" s="13">
        <v>49.445192504581591</v>
      </c>
      <c r="O115" s="48">
        <v>-35.626177739813386</v>
      </c>
    </row>
    <row r="116" spans="2:16" x14ac:dyDescent="0.25">
      <c r="B116" s="7" t="s">
        <v>12</v>
      </c>
      <c r="C116" s="13"/>
      <c r="D116" s="13" t="e">
        <f t="shared" si="47"/>
        <v>#REF!</v>
      </c>
      <c r="E116" s="13" t="e">
        <f t="shared" si="49"/>
        <v>#REF!</v>
      </c>
      <c r="F116" s="13" t="e">
        <f t="shared" si="48"/>
        <v>#REF!</v>
      </c>
      <c r="G116" s="13" t="e">
        <f t="shared" ref="G116:O116" si="52">((G60-F60)/F60)*100</f>
        <v>#REF!</v>
      </c>
      <c r="H116" s="13" t="e">
        <f t="shared" si="52"/>
        <v>#REF!</v>
      </c>
      <c r="I116" s="13" t="e">
        <f t="shared" si="52"/>
        <v>#REF!</v>
      </c>
      <c r="J116" s="13" t="e">
        <f t="shared" si="52"/>
        <v>#REF!</v>
      </c>
      <c r="K116" s="13">
        <v>-55.671459470243654</v>
      </c>
      <c r="L116" s="13">
        <v>85.84304988262457</v>
      </c>
      <c r="M116" s="13">
        <v>22.748216125975699</v>
      </c>
      <c r="N116" s="13">
        <v>48.625022836497365</v>
      </c>
      <c r="O116" s="48">
        <v>-29.023620670027416</v>
      </c>
    </row>
    <row r="117" spans="2:16" x14ac:dyDescent="0.25">
      <c r="B117" s="7" t="s">
        <v>13</v>
      </c>
      <c r="C117" s="13"/>
      <c r="D117" s="13" t="e">
        <f t="shared" si="47"/>
        <v>#REF!</v>
      </c>
      <c r="E117" s="13" t="e">
        <f t="shared" si="49"/>
        <v>#REF!</v>
      </c>
      <c r="F117" s="13" t="e">
        <f t="shared" si="48"/>
        <v>#REF!</v>
      </c>
      <c r="G117" s="13" t="e">
        <f t="shared" ref="G117:M121" si="53">((G61-F61)/F61)*100</f>
        <v>#REF!</v>
      </c>
      <c r="H117" s="13" t="e">
        <f t="shared" si="53"/>
        <v>#REF!</v>
      </c>
      <c r="I117" s="13" t="e">
        <f t="shared" si="53"/>
        <v>#REF!</v>
      </c>
      <c r="J117" s="13" t="e">
        <f t="shared" si="53"/>
        <v>#REF!</v>
      </c>
      <c r="K117" s="13">
        <v>44.647933017180215</v>
      </c>
      <c r="L117" s="13">
        <v>-39.210257563705376</v>
      </c>
      <c r="M117" s="13">
        <v>31.179988823875121</v>
      </c>
      <c r="N117" s="14" t="s">
        <v>74</v>
      </c>
      <c r="O117" s="55" t="s">
        <v>74</v>
      </c>
    </row>
    <row r="118" spans="2:16" x14ac:dyDescent="0.25">
      <c r="B118" s="7" t="s">
        <v>76</v>
      </c>
      <c r="C118" s="13"/>
      <c r="D118" s="13" t="e">
        <f t="shared" si="47"/>
        <v>#REF!</v>
      </c>
      <c r="E118" s="13" t="e">
        <f t="shared" si="49"/>
        <v>#REF!</v>
      </c>
      <c r="F118" s="13" t="e">
        <f t="shared" si="48"/>
        <v>#REF!</v>
      </c>
      <c r="G118" s="13" t="e">
        <f t="shared" si="53"/>
        <v>#REF!</v>
      </c>
      <c r="H118" s="13" t="e">
        <f t="shared" si="53"/>
        <v>#REF!</v>
      </c>
      <c r="I118" s="13" t="e">
        <f t="shared" si="53"/>
        <v>#REF!</v>
      </c>
      <c r="J118" s="13" t="e">
        <f t="shared" si="53"/>
        <v>#REF!</v>
      </c>
      <c r="K118" s="13">
        <v>332.63905682934239</v>
      </c>
      <c r="L118" s="13">
        <v>68.990710817175454</v>
      </c>
      <c r="M118" s="13">
        <v>-64.190246724868317</v>
      </c>
      <c r="N118" s="13">
        <v>-71.919919408107347</v>
      </c>
      <c r="O118" s="48">
        <v>376.47518105260042</v>
      </c>
    </row>
    <row r="119" spans="2:16" x14ac:dyDescent="0.25">
      <c r="B119" s="7" t="s">
        <v>44</v>
      </c>
      <c r="C119" s="13"/>
      <c r="D119" s="13" t="e">
        <f t="shared" si="47"/>
        <v>#REF!</v>
      </c>
      <c r="E119" s="13" t="e">
        <f t="shared" si="49"/>
        <v>#REF!</v>
      </c>
      <c r="F119" s="13" t="e">
        <f t="shared" si="48"/>
        <v>#REF!</v>
      </c>
      <c r="G119" s="13" t="e">
        <f t="shared" si="53"/>
        <v>#REF!</v>
      </c>
      <c r="H119" s="13" t="e">
        <f t="shared" si="53"/>
        <v>#REF!</v>
      </c>
      <c r="I119" s="13" t="e">
        <f t="shared" si="53"/>
        <v>#REF!</v>
      </c>
      <c r="J119" s="13" t="e">
        <f t="shared" si="53"/>
        <v>#REF!</v>
      </c>
      <c r="K119" s="13">
        <v>-0.25959916956296153</v>
      </c>
      <c r="L119" s="13">
        <v>-13.348076175006499</v>
      </c>
      <c r="M119" s="13">
        <v>52.86169750460391</v>
      </c>
      <c r="N119" s="13">
        <v>6.4513062911773957</v>
      </c>
      <c r="O119" s="48">
        <v>-34.121480242650932</v>
      </c>
    </row>
    <row r="120" spans="2:16" x14ac:dyDescent="0.25">
      <c r="B120" s="5" t="s">
        <v>73</v>
      </c>
      <c r="C120" s="13"/>
      <c r="D120" s="14" t="s">
        <v>74</v>
      </c>
      <c r="E120" s="13" t="e">
        <f t="shared" si="49"/>
        <v>#REF!</v>
      </c>
      <c r="F120" s="13" t="e">
        <f t="shared" si="48"/>
        <v>#REF!</v>
      </c>
      <c r="G120" s="13" t="e">
        <f t="shared" si="53"/>
        <v>#REF!</v>
      </c>
      <c r="H120" s="13" t="e">
        <f t="shared" si="53"/>
        <v>#REF!</v>
      </c>
      <c r="I120" s="13" t="e">
        <f t="shared" si="53"/>
        <v>#REF!</v>
      </c>
      <c r="J120" s="13" t="e">
        <f t="shared" si="53"/>
        <v>#REF!</v>
      </c>
      <c r="K120" s="13">
        <v>-57.655940376926587</v>
      </c>
      <c r="L120" s="13">
        <v>-51.893705462071892</v>
      </c>
      <c r="M120" s="13">
        <v>463.82406630553874</v>
      </c>
      <c r="N120" s="13">
        <v>-44.437109722342413</v>
      </c>
      <c r="O120" s="48">
        <v>260.23496369265166</v>
      </c>
    </row>
    <row r="121" spans="2:16" x14ac:dyDescent="0.25">
      <c r="B121" s="84" t="s">
        <v>31</v>
      </c>
      <c r="C121" s="85"/>
      <c r="D121" s="85" t="e">
        <f>((D65-C65)/C65)*100</f>
        <v>#REF!</v>
      </c>
      <c r="E121" s="85" t="e">
        <f t="shared" si="49"/>
        <v>#REF!</v>
      </c>
      <c r="F121" s="85" t="e">
        <f t="shared" si="48"/>
        <v>#REF!</v>
      </c>
      <c r="G121" s="85" t="e">
        <f t="shared" si="53"/>
        <v>#REF!</v>
      </c>
      <c r="H121" s="85" t="e">
        <f t="shared" si="53"/>
        <v>#REF!</v>
      </c>
      <c r="I121" s="85" t="e">
        <f t="shared" si="53"/>
        <v>#REF!</v>
      </c>
      <c r="J121" s="85" t="e">
        <f t="shared" si="53"/>
        <v>#REF!</v>
      </c>
      <c r="K121" s="85">
        <v>-10.879559291219273</v>
      </c>
      <c r="L121" s="85">
        <v>1.8965946608704332</v>
      </c>
      <c r="M121" s="85">
        <v>27.142502868417168</v>
      </c>
      <c r="N121" s="85">
        <v>25.29052660663147</v>
      </c>
      <c r="O121" s="86">
        <v>-23.314679598088698</v>
      </c>
    </row>
    <row r="122" spans="2:16" x14ac:dyDescent="0.25">
      <c r="H122" s="12"/>
      <c r="I122" s="12"/>
      <c r="J122" s="12"/>
      <c r="K122" s="12"/>
      <c r="M122" s="12"/>
      <c r="N122" s="12"/>
    </row>
    <row r="123" spans="2:16" x14ac:dyDescent="0.25">
      <c r="H123" s="12"/>
      <c r="I123" s="12"/>
      <c r="J123" s="12"/>
      <c r="K123" s="12"/>
      <c r="M123" s="12"/>
      <c r="N123" s="12"/>
    </row>
    <row r="124" spans="2:16" s="4" customFormat="1" x14ac:dyDescent="0.25">
      <c r="B124" s="27" t="s">
        <v>71</v>
      </c>
      <c r="C124" s="30">
        <v>39813</v>
      </c>
      <c r="D124" s="30">
        <v>40178</v>
      </c>
      <c r="E124" s="30">
        <v>40543</v>
      </c>
      <c r="F124" s="30">
        <v>40908</v>
      </c>
      <c r="G124" s="29">
        <v>2012</v>
      </c>
      <c r="H124" s="29">
        <v>2013</v>
      </c>
      <c r="I124" s="29">
        <v>2014</v>
      </c>
      <c r="J124" s="29">
        <v>2015</v>
      </c>
      <c r="K124" s="29">
        <v>2016</v>
      </c>
      <c r="L124" s="29">
        <v>2017</v>
      </c>
      <c r="M124" s="29">
        <v>2018</v>
      </c>
      <c r="N124" s="29">
        <v>2019</v>
      </c>
      <c r="O124" s="45">
        <v>2020</v>
      </c>
    </row>
    <row r="125" spans="2:16" x14ac:dyDescent="0.25"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6"/>
    </row>
    <row r="126" spans="2:16" s="4" customFormat="1" x14ac:dyDescent="0.25">
      <c r="B126" s="31" t="s">
        <v>47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47"/>
    </row>
    <row r="127" spans="2:16" x14ac:dyDescent="0.25">
      <c r="B127" s="7" t="s">
        <v>61</v>
      </c>
      <c r="C127" s="13" t="e">
        <f t="shared" ref="C127:J127" si="54">(C34/C5)*100</f>
        <v>#REF!</v>
      </c>
      <c r="D127" s="13" t="e">
        <f t="shared" si="54"/>
        <v>#REF!</v>
      </c>
      <c r="E127" s="13" t="e">
        <f t="shared" si="54"/>
        <v>#REF!</v>
      </c>
      <c r="F127" s="13" t="e">
        <f t="shared" si="54"/>
        <v>#REF!</v>
      </c>
      <c r="G127" s="13" t="e">
        <f t="shared" si="54"/>
        <v>#REF!</v>
      </c>
      <c r="H127" s="13" t="e">
        <f t="shared" si="54"/>
        <v>#REF!</v>
      </c>
      <c r="I127" s="13" t="e">
        <f t="shared" si="54"/>
        <v>#REF!</v>
      </c>
      <c r="J127" s="13" t="e">
        <f t="shared" si="54"/>
        <v>#REF!</v>
      </c>
      <c r="K127" s="56">
        <v>-1.6447423818815235E-4</v>
      </c>
      <c r="L127" s="56">
        <v>1.342307821440589E-2</v>
      </c>
      <c r="M127" s="56">
        <v>1.6595000421433796E-2</v>
      </c>
      <c r="N127" s="56">
        <v>1.2998912410891086E-2</v>
      </c>
      <c r="O127" s="69">
        <v>1.5771351845472455E-2</v>
      </c>
      <c r="P127" s="18"/>
    </row>
    <row r="128" spans="2:16" x14ac:dyDescent="0.25">
      <c r="B128" s="7" t="s">
        <v>62</v>
      </c>
      <c r="C128" s="13" t="e">
        <f t="shared" ref="C128:J128" si="55">(C5/C50)*100</f>
        <v>#REF!</v>
      </c>
      <c r="D128" s="13" t="e">
        <f t="shared" si="55"/>
        <v>#REF!</v>
      </c>
      <c r="E128" s="13" t="e">
        <f t="shared" si="55"/>
        <v>#REF!</v>
      </c>
      <c r="F128" s="13" t="e">
        <f t="shared" si="55"/>
        <v>#REF!</v>
      </c>
      <c r="G128" s="13" t="e">
        <f t="shared" si="55"/>
        <v>#REF!</v>
      </c>
      <c r="H128" s="13" t="e">
        <f t="shared" si="55"/>
        <v>#REF!</v>
      </c>
      <c r="I128" s="13" t="e">
        <f t="shared" si="55"/>
        <v>#REF!</v>
      </c>
      <c r="J128" s="13" t="e">
        <f t="shared" si="55"/>
        <v>#REF!</v>
      </c>
      <c r="K128" s="57">
        <v>2.696993181730285</v>
      </c>
      <c r="L128" s="57">
        <v>2.7920311804894071</v>
      </c>
      <c r="M128" s="57">
        <v>2.710331594813292</v>
      </c>
      <c r="N128" s="57">
        <v>2.5373550597361789</v>
      </c>
      <c r="O128" s="70">
        <v>2.8380425327741476</v>
      </c>
      <c r="P128" s="18"/>
    </row>
    <row r="129" spans="2:16" x14ac:dyDescent="0.25">
      <c r="B129" s="7" t="s">
        <v>83</v>
      </c>
      <c r="C129" s="13" t="e">
        <f t="shared" ref="C129:I129" si="56">(C50/(C52+C53+C54+C55))*100</f>
        <v>#REF!</v>
      </c>
      <c r="D129" s="13" t="e">
        <f t="shared" si="56"/>
        <v>#REF!</v>
      </c>
      <c r="E129" s="13" t="e">
        <f t="shared" si="56"/>
        <v>#REF!</v>
      </c>
      <c r="F129" s="13" t="e">
        <f t="shared" si="56"/>
        <v>#REF!</v>
      </c>
      <c r="G129" s="13" t="e">
        <f t="shared" si="56"/>
        <v>#REF!</v>
      </c>
      <c r="H129" s="13" t="e">
        <f t="shared" si="56"/>
        <v>#REF!</v>
      </c>
      <c r="I129" s="13" t="e">
        <f t="shared" si="56"/>
        <v>#REF!</v>
      </c>
      <c r="J129" s="44" t="e">
        <f>(J50/(J52+J53+J54+J55))</f>
        <v>#REF!</v>
      </c>
      <c r="K129" s="58">
        <v>6.3758631212124843</v>
      </c>
      <c r="L129" s="58">
        <v>5.6589064720025899</v>
      </c>
      <c r="M129" s="58">
        <v>5.8988011671679033</v>
      </c>
      <c r="N129" s="58">
        <v>6.8159701581274543</v>
      </c>
      <c r="O129" s="59">
        <v>4.808956589094608</v>
      </c>
      <c r="P129" s="18"/>
    </row>
    <row r="130" spans="2:16" x14ac:dyDescent="0.25">
      <c r="B130" s="7" t="s">
        <v>63</v>
      </c>
      <c r="C130" s="13" t="e">
        <f t="shared" ref="C130:J130" si="57">(C34/(C52+C53+C54+C55))*100</f>
        <v>#REF!</v>
      </c>
      <c r="D130" s="13" t="e">
        <f t="shared" si="57"/>
        <v>#REF!</v>
      </c>
      <c r="E130" s="13" t="e">
        <f t="shared" si="57"/>
        <v>#REF!</v>
      </c>
      <c r="F130" s="13" t="e">
        <f t="shared" si="57"/>
        <v>#REF!</v>
      </c>
      <c r="G130" s="13" t="e">
        <f t="shared" si="57"/>
        <v>#REF!</v>
      </c>
      <c r="H130" s="13" t="e">
        <f t="shared" si="57"/>
        <v>#REF!</v>
      </c>
      <c r="I130" s="13" t="e">
        <f t="shared" si="57"/>
        <v>#REF!</v>
      </c>
      <c r="J130" s="13" t="e">
        <f t="shared" si="57"/>
        <v>#REF!</v>
      </c>
      <c r="K130" s="57">
        <v>-2.8282429742927315E-3</v>
      </c>
      <c r="L130" s="57">
        <v>0.21208253262353705</v>
      </c>
      <c r="M130" s="57">
        <v>0.26531600730517074</v>
      </c>
      <c r="N130" s="57">
        <v>0.22481016343116422</v>
      </c>
      <c r="O130" s="70">
        <v>0.21524777806063095</v>
      </c>
      <c r="P130" s="18"/>
    </row>
    <row r="131" spans="2:16" x14ac:dyDescent="0.25">
      <c r="B131" s="7" t="s">
        <v>64</v>
      </c>
      <c r="C131" s="13" t="e">
        <f t="shared" ref="C131:J131" si="58">(C34/C50)*100</f>
        <v>#REF!</v>
      </c>
      <c r="D131" s="13" t="e">
        <f t="shared" si="58"/>
        <v>#REF!</v>
      </c>
      <c r="E131" s="13" t="e">
        <f t="shared" si="58"/>
        <v>#REF!</v>
      </c>
      <c r="F131" s="13" t="e">
        <f t="shared" si="58"/>
        <v>#REF!</v>
      </c>
      <c r="G131" s="13" t="e">
        <f t="shared" si="58"/>
        <v>#REF!</v>
      </c>
      <c r="H131" s="13" t="e">
        <f t="shared" si="58"/>
        <v>#REF!</v>
      </c>
      <c r="I131" s="13" t="e">
        <f t="shared" si="58"/>
        <v>#REF!</v>
      </c>
      <c r="J131" s="13" t="e">
        <f t="shared" si="58"/>
        <v>#REF!</v>
      </c>
      <c r="K131" s="60">
        <v>-4.4358589896372977E-4</v>
      </c>
      <c r="L131" s="60">
        <v>3.7477652912769319E-2</v>
      </c>
      <c r="M131" s="60">
        <v>4.497795395815192E-2</v>
      </c>
      <c r="N131" s="60">
        <v>3.2982856176841907E-2</v>
      </c>
      <c r="O131" s="71">
        <v>4.4759767336796874E-2</v>
      </c>
      <c r="P131" s="18"/>
    </row>
    <row r="132" spans="2:16" x14ac:dyDescent="0.25">
      <c r="B132" s="7" t="s">
        <v>65</v>
      </c>
      <c r="C132" s="13" t="e">
        <f>(#REF!/#REF!)*100</f>
        <v>#REF!</v>
      </c>
      <c r="D132" s="13" t="e">
        <f>(#REF!/#REF!)*100</f>
        <v>#REF!</v>
      </c>
      <c r="E132" s="13" t="e">
        <f>(#REF!/#REF!)*100</f>
        <v>#REF!</v>
      </c>
      <c r="F132" s="13" t="e">
        <f>(#REF!/#REF!)*100</f>
        <v>#REF!</v>
      </c>
      <c r="G132" s="13" t="e">
        <f>(#REF!/#REF!)*100</f>
        <v>#REF!</v>
      </c>
      <c r="H132" s="13" t="e">
        <f>(#REF!/#REF!)*100</f>
        <v>#REF!</v>
      </c>
      <c r="I132" s="13" t="e">
        <f>(#REF!/#REF!)*100</f>
        <v>#REF!</v>
      </c>
      <c r="J132" s="13" t="e">
        <f>(#REF!/#REF!)*100</f>
        <v>#REF!</v>
      </c>
      <c r="K132" s="61">
        <v>0.99270446384120103</v>
      </c>
      <c r="L132" s="61">
        <v>0.97563824552742495</v>
      </c>
      <c r="M132" s="61">
        <v>0.9717877819661408</v>
      </c>
      <c r="N132" s="61">
        <v>0.97308597829008003</v>
      </c>
      <c r="O132" s="72">
        <v>0.97269140684686584</v>
      </c>
      <c r="P132" s="18"/>
    </row>
    <row r="133" spans="2:16" x14ac:dyDescent="0.25">
      <c r="B133" s="7"/>
      <c r="C133" s="13"/>
      <c r="D133" s="13"/>
      <c r="E133" s="13"/>
      <c r="F133" s="13"/>
      <c r="G133" s="13"/>
      <c r="H133" s="13"/>
      <c r="I133" s="13"/>
      <c r="J133" s="13"/>
      <c r="K133" s="17"/>
      <c r="L133" s="17"/>
      <c r="M133" s="17"/>
      <c r="N133" s="17"/>
      <c r="O133" s="62"/>
      <c r="P133" s="18"/>
    </row>
    <row r="134" spans="2:16" s="4" customFormat="1" x14ac:dyDescent="0.25">
      <c r="B134" s="31" t="s">
        <v>48</v>
      </c>
      <c r="C134" s="32"/>
      <c r="D134" s="32"/>
      <c r="E134" s="32"/>
      <c r="F134" s="32"/>
      <c r="G134" s="32"/>
      <c r="H134" s="32"/>
      <c r="I134" s="32"/>
      <c r="J134" s="32"/>
      <c r="K134" s="63"/>
      <c r="L134" s="63"/>
      <c r="M134" s="63"/>
      <c r="N134" s="63"/>
      <c r="O134" s="64"/>
      <c r="P134" s="18"/>
    </row>
    <row r="135" spans="2:16" x14ac:dyDescent="0.25">
      <c r="B135" s="7" t="s">
        <v>66</v>
      </c>
      <c r="C135" s="13" t="e">
        <f t="shared" ref="C135:J135" si="59">((C47+C46+C45)/(C62+C61+C60+C59+C58+C57))*100</f>
        <v>#REF!</v>
      </c>
      <c r="D135" s="13" t="e">
        <f t="shared" si="59"/>
        <v>#REF!</v>
      </c>
      <c r="E135" s="13" t="e">
        <f t="shared" si="59"/>
        <v>#REF!</v>
      </c>
      <c r="F135" s="13" t="e">
        <f t="shared" si="59"/>
        <v>#REF!</v>
      </c>
      <c r="G135" s="13" t="e">
        <f t="shared" si="59"/>
        <v>#REF!</v>
      </c>
      <c r="H135" s="13" t="e">
        <f t="shared" si="59"/>
        <v>#REF!</v>
      </c>
      <c r="I135" s="13" t="e">
        <f t="shared" si="59"/>
        <v>#REF!</v>
      </c>
      <c r="J135" s="13" t="e">
        <f t="shared" si="59"/>
        <v>#REF!</v>
      </c>
      <c r="K135" s="57">
        <v>1.179687481950243</v>
      </c>
      <c r="L135" s="57">
        <v>1.1290667728039987</v>
      </c>
      <c r="M135" s="57">
        <v>1.2972853786053524</v>
      </c>
      <c r="N135" s="57">
        <v>1.1223378004363977</v>
      </c>
      <c r="O135" s="70">
        <v>1.139992626445776</v>
      </c>
      <c r="P135" s="18"/>
    </row>
    <row r="136" spans="2:16" x14ac:dyDescent="0.25">
      <c r="B136" s="7" t="s">
        <v>67</v>
      </c>
      <c r="C136" s="13" t="e">
        <f t="shared" ref="C136:J136" si="60">((C45+C46+C47)/C50)*100</f>
        <v>#REF!</v>
      </c>
      <c r="D136" s="13" t="e">
        <f t="shared" si="60"/>
        <v>#REF!</v>
      </c>
      <c r="E136" s="13" t="e">
        <f t="shared" si="60"/>
        <v>#REF!</v>
      </c>
      <c r="F136" s="13" t="e">
        <f t="shared" si="60"/>
        <v>#REF!</v>
      </c>
      <c r="G136" s="13" t="e">
        <f t="shared" si="60"/>
        <v>#REF!</v>
      </c>
      <c r="H136" s="13" t="e">
        <f t="shared" si="60"/>
        <v>#REF!</v>
      </c>
      <c r="I136" s="13" t="e">
        <f t="shared" si="60"/>
        <v>#REF!</v>
      </c>
      <c r="J136" s="13" t="e">
        <f t="shared" si="60"/>
        <v>#REF!</v>
      </c>
      <c r="K136" s="57">
        <v>0.60398162095567376</v>
      </c>
      <c r="L136" s="57">
        <v>0.63894137665036776</v>
      </c>
      <c r="M136" s="57">
        <v>0.67748240690795547</v>
      </c>
      <c r="N136" s="57">
        <v>0.66045306267395265</v>
      </c>
      <c r="O136" s="70">
        <v>0.62689752567243306</v>
      </c>
      <c r="P136" s="18"/>
    </row>
    <row r="137" spans="2:16" x14ac:dyDescent="0.25">
      <c r="B137" s="7" t="s">
        <v>81</v>
      </c>
      <c r="C137" s="13"/>
      <c r="D137" s="13"/>
      <c r="E137" s="13"/>
      <c r="F137" s="13"/>
      <c r="G137" s="13"/>
      <c r="H137" s="13"/>
      <c r="I137" s="13"/>
      <c r="J137" s="13"/>
      <c r="K137" s="57">
        <v>0.60017868311732026</v>
      </c>
      <c r="L137" s="57">
        <v>0.59049443591605577</v>
      </c>
      <c r="M137" s="57">
        <v>0.76391240998508814</v>
      </c>
      <c r="N137" s="57">
        <v>0.85484547455206616</v>
      </c>
      <c r="O137" s="70">
        <v>0.96386057174531836</v>
      </c>
      <c r="P137" s="18"/>
    </row>
    <row r="138" spans="2:16" x14ac:dyDescent="0.25">
      <c r="B138" s="7" t="s">
        <v>59</v>
      </c>
      <c r="C138" s="13" t="e">
        <f>-C12/C46</f>
        <v>#REF!</v>
      </c>
      <c r="D138" s="13" t="e">
        <f t="shared" ref="D138:N138" si="61">-D11/D46</f>
        <v>#REF!</v>
      </c>
      <c r="E138" s="13" t="e">
        <f t="shared" si="61"/>
        <v>#REF!</v>
      </c>
      <c r="F138" s="13" t="e">
        <f t="shared" si="61"/>
        <v>#REF!</v>
      </c>
      <c r="G138" s="13" t="e">
        <f t="shared" si="61"/>
        <v>#REF!</v>
      </c>
      <c r="H138" s="13" t="e">
        <f t="shared" si="61"/>
        <v>#REF!</v>
      </c>
      <c r="I138" s="13" t="e">
        <f t="shared" si="61"/>
        <v>#REF!</v>
      </c>
      <c r="J138" s="13" t="e">
        <f t="shared" si="61"/>
        <v>#REF!</v>
      </c>
      <c r="K138" s="17">
        <v>12.656643299602074</v>
      </c>
      <c r="L138" s="17">
        <v>16.426777026215753</v>
      </c>
      <c r="M138" s="17">
        <v>30.255334280740225</v>
      </c>
      <c r="N138" s="17">
        <v>21.505321202454013</v>
      </c>
      <c r="O138" s="62">
        <v>18.30228307790377</v>
      </c>
      <c r="P138" s="18"/>
    </row>
    <row r="139" spans="2:16" x14ac:dyDescent="0.25">
      <c r="B139" s="7" t="s">
        <v>77</v>
      </c>
      <c r="C139" s="13" t="e">
        <f t="shared" ref="C139:N139" si="62">(C47/(C5*1.2))*360</f>
        <v>#REF!</v>
      </c>
      <c r="D139" s="13" t="e">
        <f t="shared" si="62"/>
        <v>#REF!</v>
      </c>
      <c r="E139" s="13" t="e">
        <f t="shared" si="62"/>
        <v>#REF!</v>
      </c>
      <c r="F139" s="13" t="e">
        <f t="shared" si="62"/>
        <v>#REF!</v>
      </c>
      <c r="G139" s="13" t="e">
        <f t="shared" si="62"/>
        <v>#REF!</v>
      </c>
      <c r="H139" s="13" t="e">
        <f t="shared" si="62"/>
        <v>#REF!</v>
      </c>
      <c r="I139" s="13" t="e">
        <f t="shared" si="62"/>
        <v>#REF!</v>
      </c>
      <c r="J139" s="13" t="e">
        <f t="shared" si="62"/>
        <v>#REF!</v>
      </c>
      <c r="K139" s="17">
        <v>48.160196971335587</v>
      </c>
      <c r="L139" s="17">
        <v>53.641788453895217</v>
      </c>
      <c r="M139" s="17">
        <v>66.522642437759501</v>
      </c>
      <c r="N139" s="17">
        <v>66.236772619283727</v>
      </c>
      <c r="O139" s="62">
        <v>53.1278995893597</v>
      </c>
      <c r="P139" s="18"/>
    </row>
    <row r="140" spans="2:16" x14ac:dyDescent="0.25">
      <c r="B140" s="7" t="s">
        <v>78</v>
      </c>
      <c r="C140" s="13" t="e">
        <f t="shared" ref="C140:N140" si="63">(C59/(C5*1.2))*360</f>
        <v>#REF!</v>
      </c>
      <c r="D140" s="13" t="e">
        <f t="shared" si="63"/>
        <v>#REF!</v>
      </c>
      <c r="E140" s="13" t="e">
        <f t="shared" si="63"/>
        <v>#REF!</v>
      </c>
      <c r="F140" s="13" t="e">
        <f t="shared" si="63"/>
        <v>#REF!</v>
      </c>
      <c r="G140" s="13" t="e">
        <f t="shared" si="63"/>
        <v>#REF!</v>
      </c>
      <c r="H140" s="13" t="e">
        <f t="shared" si="63"/>
        <v>#REF!</v>
      </c>
      <c r="I140" s="13" t="e">
        <f t="shared" si="63"/>
        <v>#REF!</v>
      </c>
      <c r="J140" s="13" t="e">
        <f t="shared" si="63"/>
        <v>#REF!</v>
      </c>
      <c r="K140" s="17">
        <v>40.052311007702315</v>
      </c>
      <c r="L140" s="17">
        <v>35.84802444502057</v>
      </c>
      <c r="M140" s="17">
        <v>42.328759693962567</v>
      </c>
      <c r="N140" s="17">
        <v>53.931244423126493</v>
      </c>
      <c r="O140" s="62">
        <v>40.476210455140716</v>
      </c>
      <c r="P140" s="18"/>
    </row>
    <row r="141" spans="2:16" x14ac:dyDescent="0.25">
      <c r="B141" s="7"/>
      <c r="C141" s="13"/>
      <c r="D141" s="13"/>
      <c r="E141" s="13"/>
      <c r="F141" s="13"/>
      <c r="G141" s="13"/>
      <c r="H141" s="13"/>
      <c r="I141" s="13"/>
      <c r="J141" s="13"/>
      <c r="K141" s="17"/>
      <c r="L141" s="17"/>
      <c r="M141" s="17"/>
      <c r="N141" s="17"/>
      <c r="O141" s="62"/>
      <c r="P141" s="18"/>
    </row>
    <row r="142" spans="2:16" s="4" customFormat="1" x14ac:dyDescent="0.25">
      <c r="B142" s="31" t="s">
        <v>49</v>
      </c>
      <c r="C142" s="32"/>
      <c r="D142" s="32"/>
      <c r="E142" s="32"/>
      <c r="F142" s="32"/>
      <c r="G142" s="32"/>
      <c r="H142" s="32"/>
      <c r="I142" s="32"/>
      <c r="J142" s="32"/>
      <c r="K142" s="63"/>
      <c r="L142" s="63"/>
      <c r="M142" s="63"/>
      <c r="N142" s="63"/>
      <c r="O142" s="64"/>
      <c r="P142" s="18"/>
    </row>
    <row r="143" spans="2:16" x14ac:dyDescent="0.25">
      <c r="B143" s="5" t="s">
        <v>68</v>
      </c>
      <c r="C143" s="13" t="e">
        <f t="shared" ref="C143:I143" si="64">(C56/(C52+C53+C54+C55))*100</f>
        <v>#REF!</v>
      </c>
      <c r="D143" s="13" t="e">
        <f t="shared" si="64"/>
        <v>#REF!</v>
      </c>
      <c r="E143" s="13" t="e">
        <f t="shared" si="64"/>
        <v>#REF!</v>
      </c>
      <c r="F143" s="13" t="e">
        <f t="shared" si="64"/>
        <v>#REF!</v>
      </c>
      <c r="G143" s="13" t="e">
        <f t="shared" si="64"/>
        <v>#REF!</v>
      </c>
      <c r="H143" s="13" t="e">
        <f t="shared" si="64"/>
        <v>#REF!</v>
      </c>
      <c r="I143" s="13" t="e">
        <f t="shared" si="64"/>
        <v>#REF!</v>
      </c>
      <c r="J143" s="13" t="e">
        <f>(J56/(J52+J53+J54+J55))*100</f>
        <v>#REF!</v>
      </c>
      <c r="K143" s="57">
        <v>0.38488520756735384</v>
      </c>
      <c r="L143" s="57">
        <v>0.15342962713717032</v>
      </c>
      <c r="M143" s="57">
        <v>0.18467716338517617</v>
      </c>
      <c r="N143" s="57">
        <v>0.20158468557077408</v>
      </c>
      <c r="O143" s="70">
        <v>0.19164740933928465</v>
      </c>
      <c r="P143" s="18"/>
    </row>
    <row r="144" spans="2:16" x14ac:dyDescent="0.25">
      <c r="B144" s="5" t="s">
        <v>82</v>
      </c>
      <c r="C144" s="13" t="e">
        <f>C22/(#REF!/1000000)</f>
        <v>#REF!</v>
      </c>
      <c r="D144" s="13" t="e">
        <f>D22/(#REF!/1000000)</f>
        <v>#REF!</v>
      </c>
      <c r="E144" s="13" t="e">
        <f>E22/(#REF!/1000000)</f>
        <v>#REF!</v>
      </c>
      <c r="F144" s="13" t="e">
        <f>F22/(#REF!/1000000)</f>
        <v>#REF!</v>
      </c>
      <c r="G144" s="13" t="e">
        <f>G22/(#REF!/1000000)</f>
        <v>#REF!</v>
      </c>
      <c r="H144" s="13" t="e">
        <f>H22/(#REF!/1000000)</f>
        <v>#REF!</v>
      </c>
      <c r="I144" s="13" t="e">
        <f>I22/(#REF!/1000000)</f>
        <v>#REF!</v>
      </c>
      <c r="J144" s="44" t="e">
        <f>J22/(#REF!/1000000)</f>
        <v>#REF!</v>
      </c>
      <c r="K144" s="65">
        <v>7.4989357793712177</v>
      </c>
      <c r="L144" s="65">
        <v>7.0919769248602149</v>
      </c>
      <c r="M144" s="65">
        <v>9.0517848725572989</v>
      </c>
      <c r="N144" s="65">
        <v>6.7658725050793631</v>
      </c>
      <c r="O144" s="66">
        <v>6.1616682347789382</v>
      </c>
      <c r="P144" s="18"/>
    </row>
    <row r="145" spans="2:18" x14ac:dyDescent="0.25">
      <c r="B145" s="19" t="s">
        <v>69</v>
      </c>
      <c r="C145" s="16" t="e">
        <f t="shared" ref="C145:K145" si="65">(C56/C22)*100</f>
        <v>#REF!</v>
      </c>
      <c r="D145" s="16" t="e">
        <f t="shared" si="65"/>
        <v>#REF!</v>
      </c>
      <c r="E145" s="16" t="e">
        <f t="shared" si="65"/>
        <v>#REF!</v>
      </c>
      <c r="F145" s="16" t="e">
        <f t="shared" si="65"/>
        <v>#REF!</v>
      </c>
      <c r="G145" s="16" t="e">
        <f t="shared" si="65"/>
        <v>#REF!</v>
      </c>
      <c r="H145" s="16" t="e">
        <f t="shared" si="65"/>
        <v>#REF!</v>
      </c>
      <c r="I145" s="16" t="e">
        <f t="shared" si="65"/>
        <v>#REF!</v>
      </c>
      <c r="J145" s="49" t="e">
        <f t="shared" si="65"/>
        <v>#REF!</v>
      </c>
      <c r="K145" s="67">
        <v>101.92904489193563</v>
      </c>
      <c r="L145" s="67">
        <v>36.162377348367457</v>
      </c>
      <c r="M145" s="67">
        <v>28.187290313675049</v>
      </c>
      <c r="N145" s="67">
        <v>30.544901401089007</v>
      </c>
      <c r="O145" s="68">
        <v>36.54851255788126</v>
      </c>
      <c r="P145" s="18"/>
    </row>
    <row r="146" spans="2:18" x14ac:dyDescent="0.25">
      <c r="H146" s="12"/>
      <c r="K146" s="12"/>
      <c r="M146" s="12"/>
    </row>
    <row r="147" spans="2:18" x14ac:dyDescent="0.25">
      <c r="B147" s="20" t="s">
        <v>50</v>
      </c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73"/>
      <c r="P147" s="12"/>
    </row>
    <row r="148" spans="2:18" x14ac:dyDescent="0.25">
      <c r="B148" s="22" t="s">
        <v>70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74"/>
      <c r="R148" s="12"/>
    </row>
    <row r="149" spans="2:18" x14ac:dyDescent="0.25">
      <c r="B149" s="22" t="s">
        <v>51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74"/>
    </row>
    <row r="150" spans="2:18" x14ac:dyDescent="0.25">
      <c r="B150" s="22" t="s">
        <v>60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74"/>
    </row>
    <row r="151" spans="2:18" x14ac:dyDescent="0.25">
      <c r="B151" s="22" t="s">
        <v>58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74"/>
    </row>
    <row r="152" spans="2:18" x14ac:dyDescent="0.25">
      <c r="B152" s="22" t="s">
        <v>52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74"/>
    </row>
    <row r="153" spans="2:18" x14ac:dyDescent="0.25">
      <c r="B153" s="22" t="s">
        <v>53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74"/>
    </row>
    <row r="154" spans="2:18" x14ac:dyDescent="0.25">
      <c r="B154" s="22" t="s">
        <v>54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74"/>
    </row>
    <row r="155" spans="2:18" x14ac:dyDescent="0.25">
      <c r="B155" s="22" t="s">
        <v>55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74"/>
    </row>
    <row r="156" spans="2:18" x14ac:dyDescent="0.25">
      <c r="B156" s="22" t="s">
        <v>56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74"/>
    </row>
    <row r="157" spans="2:18" x14ac:dyDescent="0.25">
      <c r="B157" s="24" t="s">
        <v>57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75"/>
    </row>
    <row r="158" spans="2:18" x14ac:dyDescent="0.25">
      <c r="K158" s="12"/>
      <c r="M158" s="12"/>
    </row>
    <row r="159" spans="2:18" x14ac:dyDescent="0.25">
      <c r="K159" s="12"/>
      <c r="M159" s="12"/>
    </row>
    <row r="160" spans="2:18" x14ac:dyDescent="0.25">
      <c r="K160" s="12"/>
      <c r="M160" s="12"/>
    </row>
    <row r="161" spans="11:13" x14ac:dyDescent="0.25">
      <c r="K161" s="12"/>
      <c r="M161" s="12"/>
    </row>
    <row r="162" spans="11:13" x14ac:dyDescent="0.25">
      <c r="K162" s="12"/>
      <c r="M162" s="12"/>
    </row>
    <row r="163" spans="11:13" x14ac:dyDescent="0.25">
      <c r="K163" s="12"/>
      <c r="M163" s="12"/>
    </row>
    <row r="164" spans="11:13" x14ac:dyDescent="0.25">
      <c r="K164" s="12"/>
      <c r="M164" s="12"/>
    </row>
    <row r="165" spans="11:13" x14ac:dyDescent="0.25">
      <c r="K165" s="12"/>
      <c r="M165" s="12"/>
    </row>
    <row r="166" spans="11:13" x14ac:dyDescent="0.25">
      <c r="K166" s="12"/>
      <c r="M166" s="12"/>
    </row>
    <row r="167" spans="11:13" x14ac:dyDescent="0.25">
      <c r="K167" s="12"/>
      <c r="M167" s="12"/>
    </row>
    <row r="168" spans="11:13" x14ac:dyDescent="0.25">
      <c r="K168" s="12"/>
      <c r="M168" s="12"/>
    </row>
    <row r="169" spans="11:13" x14ac:dyDescent="0.25">
      <c r="K169" s="12"/>
      <c r="M169" s="12"/>
    </row>
    <row r="170" spans="11:13" x14ac:dyDescent="0.25">
      <c r="K170" s="12"/>
      <c r="M170" s="12"/>
    </row>
    <row r="171" spans="11:13" x14ac:dyDescent="0.25">
      <c r="K171" s="12"/>
      <c r="M171" s="12"/>
    </row>
    <row r="172" spans="11:13" x14ac:dyDescent="0.25">
      <c r="K172" s="12"/>
      <c r="M172" s="12"/>
    </row>
    <row r="173" spans="11:13" x14ac:dyDescent="0.25">
      <c r="K173" s="12"/>
      <c r="M173" s="12"/>
    </row>
    <row r="174" spans="11:13" x14ac:dyDescent="0.25">
      <c r="K174" s="12"/>
      <c r="M174" s="12"/>
    </row>
    <row r="175" spans="11:13" x14ac:dyDescent="0.25">
      <c r="K175" s="12"/>
      <c r="M175" s="12"/>
    </row>
    <row r="176" spans="11:13" x14ac:dyDescent="0.25">
      <c r="K176" s="12"/>
      <c r="M176" s="12"/>
    </row>
    <row r="177" spans="11:13" x14ac:dyDescent="0.25">
      <c r="K177" s="12"/>
      <c r="M177" s="12"/>
    </row>
    <row r="178" spans="11:13" x14ac:dyDescent="0.25">
      <c r="K178" s="12"/>
      <c r="M178" s="12"/>
    </row>
    <row r="179" spans="11:13" x14ac:dyDescent="0.25">
      <c r="K179" s="12"/>
      <c r="M179" s="12"/>
    </row>
    <row r="180" spans="11:13" x14ac:dyDescent="0.25">
      <c r="K180" s="12"/>
      <c r="M180" s="12"/>
    </row>
    <row r="181" spans="11:13" x14ac:dyDescent="0.25">
      <c r="K181" s="12"/>
      <c r="M181" s="12"/>
    </row>
    <row r="182" spans="11:13" x14ac:dyDescent="0.25">
      <c r="K182" s="12"/>
      <c r="M182" s="12"/>
    </row>
    <row r="183" spans="11:13" x14ac:dyDescent="0.25">
      <c r="K183" s="12"/>
      <c r="M183" s="12"/>
    </row>
    <row r="184" spans="11:13" x14ac:dyDescent="0.25">
      <c r="K184" s="12"/>
      <c r="M184" s="12"/>
    </row>
    <row r="185" spans="11:13" x14ac:dyDescent="0.25">
      <c r="K185" s="12"/>
      <c r="M185" s="12"/>
    </row>
    <row r="186" spans="11:13" x14ac:dyDescent="0.25">
      <c r="K186" s="12"/>
      <c r="M186" s="12"/>
    </row>
    <row r="187" spans="11:13" x14ac:dyDescent="0.25">
      <c r="K187" s="12"/>
      <c r="M187" s="12"/>
    </row>
    <row r="188" spans="11:13" x14ac:dyDescent="0.25">
      <c r="K188" s="12"/>
      <c r="M188" s="12"/>
    </row>
    <row r="189" spans="11:13" x14ac:dyDescent="0.25">
      <c r="K189" s="12"/>
      <c r="M189" s="12"/>
    </row>
    <row r="190" spans="11:13" x14ac:dyDescent="0.25">
      <c r="K190" s="12"/>
      <c r="M190" s="12"/>
    </row>
    <row r="191" spans="11:13" x14ac:dyDescent="0.25">
      <c r="K191" s="12"/>
      <c r="M191" s="12"/>
    </row>
    <row r="192" spans="11:13" x14ac:dyDescent="0.25">
      <c r="K192" s="12"/>
      <c r="M192" s="12"/>
    </row>
    <row r="193" spans="11:13" x14ac:dyDescent="0.25">
      <c r="K193" s="12"/>
      <c r="M193" s="12"/>
    </row>
    <row r="194" spans="11:13" x14ac:dyDescent="0.25">
      <c r="K194" s="12"/>
      <c r="M194" s="12"/>
    </row>
    <row r="195" spans="11:13" x14ac:dyDescent="0.25">
      <c r="K195" s="12"/>
      <c r="M195" s="12"/>
    </row>
    <row r="196" spans="11:13" x14ac:dyDescent="0.25">
      <c r="K196" s="12"/>
      <c r="M196" s="12"/>
    </row>
    <row r="197" spans="11:13" x14ac:dyDescent="0.25">
      <c r="K197" s="12"/>
      <c r="M197" s="12"/>
    </row>
    <row r="198" spans="11:13" x14ac:dyDescent="0.25">
      <c r="K198" s="12"/>
      <c r="M198" s="12"/>
    </row>
    <row r="199" spans="11:13" x14ac:dyDescent="0.25">
      <c r="K199" s="12"/>
      <c r="M199" s="12"/>
    </row>
    <row r="200" spans="11:13" x14ac:dyDescent="0.25">
      <c r="K200" s="12"/>
      <c r="M200" s="12"/>
    </row>
    <row r="201" spans="11:13" x14ac:dyDescent="0.25">
      <c r="K201" s="12"/>
      <c r="M201" s="12"/>
    </row>
    <row r="202" spans="11:13" x14ac:dyDescent="0.25">
      <c r="K202" s="12"/>
      <c r="M202" s="12"/>
    </row>
    <row r="203" spans="11:13" x14ac:dyDescent="0.25">
      <c r="K203" s="12"/>
      <c r="M203" s="12"/>
    </row>
    <row r="204" spans="11:13" x14ac:dyDescent="0.25">
      <c r="K204" s="12"/>
      <c r="M204" s="12"/>
    </row>
    <row r="205" spans="11:13" x14ac:dyDescent="0.25">
      <c r="K205" s="12"/>
      <c r="M205" s="12"/>
    </row>
    <row r="206" spans="11:13" x14ac:dyDescent="0.25">
      <c r="K206" s="12"/>
      <c r="M206" s="12"/>
    </row>
    <row r="207" spans="11:13" x14ac:dyDescent="0.25">
      <c r="K207" s="12"/>
      <c r="M207" s="12"/>
    </row>
    <row r="208" spans="11:13" x14ac:dyDescent="0.25">
      <c r="K208" s="12"/>
      <c r="M208" s="12"/>
    </row>
    <row r="209" spans="11:13" x14ac:dyDescent="0.25">
      <c r="K209" s="12"/>
      <c r="M209" s="12"/>
    </row>
    <row r="210" spans="11:13" x14ac:dyDescent="0.25">
      <c r="K210" s="12"/>
      <c r="M210" s="12"/>
    </row>
    <row r="211" spans="11:13" x14ac:dyDescent="0.25">
      <c r="K211" s="12"/>
      <c r="M211" s="12"/>
    </row>
    <row r="212" spans="11:13" x14ac:dyDescent="0.25">
      <c r="K212" s="12"/>
      <c r="M212" s="12"/>
    </row>
    <row r="213" spans="11:13" x14ac:dyDescent="0.25">
      <c r="K213" s="12"/>
      <c r="M213" s="12"/>
    </row>
    <row r="214" spans="11:13" x14ac:dyDescent="0.25">
      <c r="K214" s="12"/>
      <c r="M214" s="12"/>
    </row>
    <row r="215" spans="11:13" x14ac:dyDescent="0.25">
      <c r="K215" s="12"/>
      <c r="M215" s="12"/>
    </row>
    <row r="216" spans="11:13" x14ac:dyDescent="0.25">
      <c r="K216" s="12"/>
      <c r="M216" s="12"/>
    </row>
    <row r="217" spans="11:13" x14ac:dyDescent="0.25">
      <c r="K217" s="12"/>
      <c r="M217" s="12"/>
    </row>
    <row r="218" spans="11:13" x14ac:dyDescent="0.25">
      <c r="K218" s="12"/>
      <c r="M218" s="12"/>
    </row>
    <row r="219" spans="11:13" x14ac:dyDescent="0.25">
      <c r="K219" s="12"/>
      <c r="M219" s="12"/>
    </row>
    <row r="220" spans="11:13" x14ac:dyDescent="0.25">
      <c r="K220" s="12"/>
      <c r="M220" s="12"/>
    </row>
    <row r="221" spans="11:13" x14ac:dyDescent="0.25">
      <c r="K221" s="12"/>
      <c r="M221" s="12"/>
    </row>
    <row r="222" spans="11:13" x14ac:dyDescent="0.25">
      <c r="K222" s="12"/>
      <c r="M222" s="12"/>
    </row>
    <row r="223" spans="11:13" x14ac:dyDescent="0.25">
      <c r="K223" s="12"/>
      <c r="M223" s="12"/>
    </row>
    <row r="224" spans="11:13" x14ac:dyDescent="0.25">
      <c r="K224" s="12"/>
      <c r="M224" s="12"/>
    </row>
    <row r="225" spans="11:13" x14ac:dyDescent="0.25">
      <c r="K225" s="12"/>
      <c r="M225" s="12"/>
    </row>
    <row r="226" spans="11:13" x14ac:dyDescent="0.25">
      <c r="K226" s="12"/>
      <c r="M226" s="12"/>
    </row>
    <row r="227" spans="11:13" x14ac:dyDescent="0.25">
      <c r="K227" s="12"/>
      <c r="M227" s="12"/>
    </row>
    <row r="228" spans="11:13" x14ac:dyDescent="0.25">
      <c r="K228" s="12"/>
      <c r="M228" s="12"/>
    </row>
    <row r="229" spans="11:13" x14ac:dyDescent="0.25">
      <c r="K229" s="12"/>
      <c r="M229" s="12"/>
    </row>
    <row r="230" spans="11:13" x14ac:dyDescent="0.25">
      <c r="K230" s="12"/>
      <c r="M230" s="12"/>
    </row>
    <row r="231" spans="11:13" x14ac:dyDescent="0.25">
      <c r="K231" s="12"/>
      <c r="M231" s="12"/>
    </row>
    <row r="232" spans="11:13" x14ac:dyDescent="0.25">
      <c r="K232" s="12"/>
      <c r="M232" s="12"/>
    </row>
    <row r="233" spans="11:13" x14ac:dyDescent="0.25">
      <c r="K233" s="12"/>
      <c r="M233" s="12"/>
    </row>
    <row r="234" spans="11:13" x14ac:dyDescent="0.25">
      <c r="K234" s="12"/>
      <c r="M234" s="12"/>
    </row>
    <row r="235" spans="11:13" x14ac:dyDescent="0.25">
      <c r="K235" s="12"/>
      <c r="M235" s="12"/>
    </row>
    <row r="236" spans="11:13" x14ac:dyDescent="0.25">
      <c r="K236" s="12"/>
      <c r="M236" s="12"/>
    </row>
    <row r="237" spans="11:13" x14ac:dyDescent="0.25">
      <c r="K237" s="12"/>
      <c r="M237" s="12"/>
    </row>
    <row r="238" spans="11:13" x14ac:dyDescent="0.25">
      <c r="K238" s="12"/>
      <c r="M238" s="12"/>
    </row>
    <row r="239" spans="11:13" x14ac:dyDescent="0.25">
      <c r="K239" s="12"/>
      <c r="M239" s="12"/>
    </row>
    <row r="240" spans="11:13" x14ac:dyDescent="0.25">
      <c r="K240" s="12"/>
      <c r="M240" s="12"/>
    </row>
    <row r="241" spans="11:13" x14ac:dyDescent="0.25">
      <c r="K241" s="12"/>
      <c r="M241" s="12"/>
    </row>
    <row r="242" spans="11:13" x14ac:dyDescent="0.25">
      <c r="K242" s="12"/>
      <c r="M242" s="12"/>
    </row>
    <row r="243" spans="11:13" x14ac:dyDescent="0.25">
      <c r="K243" s="12"/>
      <c r="M243" s="12"/>
    </row>
    <row r="244" spans="11:13" x14ac:dyDescent="0.25">
      <c r="K244" s="12"/>
      <c r="M244" s="12"/>
    </row>
    <row r="245" spans="11:13" x14ac:dyDescent="0.25">
      <c r="K245" s="12"/>
      <c r="M245" s="12"/>
    </row>
    <row r="246" spans="11:13" x14ac:dyDescent="0.25">
      <c r="K246" s="12"/>
      <c r="M246" s="12"/>
    </row>
    <row r="247" spans="11:13" x14ac:dyDescent="0.25">
      <c r="K247" s="12"/>
      <c r="M247" s="12"/>
    </row>
    <row r="248" spans="11:13" x14ac:dyDescent="0.25">
      <c r="K248" s="12"/>
      <c r="M248" s="12"/>
    </row>
    <row r="249" spans="11:13" x14ac:dyDescent="0.25">
      <c r="K249" s="12"/>
      <c r="M249" s="12"/>
    </row>
    <row r="250" spans="11:13" x14ac:dyDescent="0.25">
      <c r="K250" s="12"/>
      <c r="M250" s="12"/>
    </row>
    <row r="251" spans="11:13" x14ac:dyDescent="0.25">
      <c r="K251" s="12"/>
      <c r="M251" s="12"/>
    </row>
    <row r="252" spans="11:13" x14ac:dyDescent="0.25">
      <c r="K252" s="12"/>
      <c r="M252" s="12"/>
    </row>
    <row r="253" spans="11:13" x14ac:dyDescent="0.25">
      <c r="K253" s="12"/>
      <c r="M253" s="12"/>
    </row>
    <row r="254" spans="11:13" x14ac:dyDescent="0.25">
      <c r="K254" s="12"/>
      <c r="M254" s="12"/>
    </row>
    <row r="255" spans="11:13" x14ac:dyDescent="0.25">
      <c r="K255" s="12"/>
      <c r="M255" s="12"/>
    </row>
    <row r="256" spans="11:13" x14ac:dyDescent="0.25">
      <c r="K256" s="12"/>
      <c r="M256" s="12"/>
    </row>
    <row r="257" spans="11:13" x14ac:dyDescent="0.25">
      <c r="K257" s="12"/>
      <c r="M257" s="12"/>
    </row>
    <row r="258" spans="11:13" x14ac:dyDescent="0.25">
      <c r="K258" s="12"/>
      <c r="M258" s="12"/>
    </row>
    <row r="259" spans="11:13" x14ac:dyDescent="0.25">
      <c r="K259" s="12"/>
      <c r="M259" s="12"/>
    </row>
    <row r="260" spans="11:13" x14ac:dyDescent="0.25">
      <c r="K260" s="12"/>
      <c r="M260" s="12"/>
    </row>
    <row r="261" spans="11:13" x14ac:dyDescent="0.25">
      <c r="K261" s="12"/>
      <c r="M261" s="12"/>
    </row>
    <row r="262" spans="11:13" x14ac:dyDescent="0.25">
      <c r="K262" s="12"/>
      <c r="M262" s="12"/>
    </row>
    <row r="263" spans="11:13" x14ac:dyDescent="0.25">
      <c r="K263" s="12"/>
      <c r="M263" s="12"/>
    </row>
    <row r="264" spans="11:13" x14ac:dyDescent="0.25">
      <c r="K264" s="12"/>
      <c r="M264" s="12"/>
    </row>
    <row r="265" spans="11:13" x14ac:dyDescent="0.25">
      <c r="K265" s="12"/>
      <c r="M265" s="12"/>
    </row>
    <row r="266" spans="11:13" x14ac:dyDescent="0.25">
      <c r="K266" s="12"/>
      <c r="M266" s="12"/>
    </row>
    <row r="267" spans="11:13" x14ac:dyDescent="0.25">
      <c r="K267" s="12"/>
      <c r="M267" s="12"/>
    </row>
    <row r="268" spans="11:13" x14ac:dyDescent="0.25">
      <c r="K268" s="12"/>
      <c r="M268" s="12"/>
    </row>
    <row r="269" spans="11:13" x14ac:dyDescent="0.25">
      <c r="K269" s="12"/>
      <c r="M269" s="12"/>
    </row>
    <row r="270" spans="11:13" x14ac:dyDescent="0.25">
      <c r="K270" s="12"/>
      <c r="M270" s="12"/>
    </row>
    <row r="271" spans="11:13" x14ac:dyDescent="0.25">
      <c r="K271" s="12"/>
      <c r="M271" s="12"/>
    </row>
    <row r="272" spans="11:13" x14ac:dyDescent="0.25">
      <c r="K272" s="12"/>
      <c r="M272" s="12"/>
    </row>
    <row r="273" spans="11:13" x14ac:dyDescent="0.25">
      <c r="K273" s="12"/>
      <c r="M273" s="12"/>
    </row>
    <row r="274" spans="11:13" x14ac:dyDescent="0.25">
      <c r="K274" s="12"/>
      <c r="M274" s="12"/>
    </row>
    <row r="275" spans="11:13" x14ac:dyDescent="0.25">
      <c r="K275" s="12"/>
      <c r="M275" s="12"/>
    </row>
    <row r="276" spans="11:13" x14ac:dyDescent="0.25">
      <c r="K276" s="12"/>
      <c r="M276" s="12"/>
    </row>
    <row r="277" spans="11:13" x14ac:dyDescent="0.25">
      <c r="K277" s="12"/>
      <c r="M277" s="12"/>
    </row>
    <row r="278" spans="11:13" x14ac:dyDescent="0.25">
      <c r="K278" s="12"/>
      <c r="M278" s="12"/>
    </row>
    <row r="279" spans="11:13" x14ac:dyDescent="0.25">
      <c r="K279" s="12"/>
      <c r="M279" s="12"/>
    </row>
    <row r="280" spans="11:13" x14ac:dyDescent="0.25">
      <c r="K280" s="12"/>
      <c r="M280" s="12"/>
    </row>
    <row r="281" spans="11:13" x14ac:dyDescent="0.25">
      <c r="K281" s="12"/>
      <c r="M281" s="12"/>
    </row>
    <row r="282" spans="11:13" x14ac:dyDescent="0.25">
      <c r="K282" s="12"/>
      <c r="M282" s="12"/>
    </row>
    <row r="283" spans="11:13" x14ac:dyDescent="0.25">
      <c r="K283" s="12"/>
      <c r="M283" s="12"/>
    </row>
    <row r="284" spans="11:13" x14ac:dyDescent="0.25">
      <c r="K284" s="12"/>
      <c r="M284" s="12"/>
    </row>
    <row r="285" spans="11:13" x14ac:dyDescent="0.25">
      <c r="K285" s="12"/>
      <c r="M285" s="12"/>
    </row>
    <row r="286" spans="11:13" x14ac:dyDescent="0.25">
      <c r="K286" s="12"/>
      <c r="M286" s="12"/>
    </row>
    <row r="287" spans="11:13" x14ac:dyDescent="0.25">
      <c r="K287" s="12"/>
      <c r="M287" s="12"/>
    </row>
    <row r="288" spans="11:13" x14ac:dyDescent="0.25">
      <c r="K288" s="12"/>
      <c r="M288" s="12"/>
    </row>
    <row r="289" spans="11:13" x14ac:dyDescent="0.25">
      <c r="K289" s="12"/>
      <c r="M289" s="12"/>
    </row>
    <row r="290" spans="11:13" x14ac:dyDescent="0.25">
      <c r="K290" s="12"/>
      <c r="M290" s="12"/>
    </row>
    <row r="291" spans="11:13" x14ac:dyDescent="0.25">
      <c r="K291" s="12"/>
      <c r="M291" s="12"/>
    </row>
    <row r="292" spans="11:13" x14ac:dyDescent="0.25">
      <c r="K292" s="12"/>
      <c r="M292" s="12"/>
    </row>
    <row r="293" spans="11:13" x14ac:dyDescent="0.25">
      <c r="K293" s="12"/>
      <c r="M293" s="12"/>
    </row>
    <row r="294" spans="11:13" x14ac:dyDescent="0.25">
      <c r="K294" s="12"/>
      <c r="M294" s="12"/>
    </row>
    <row r="295" spans="11:13" x14ac:dyDescent="0.25">
      <c r="K295" s="12"/>
      <c r="M295" s="12"/>
    </row>
    <row r="296" spans="11:13" x14ac:dyDescent="0.25">
      <c r="K296" s="12"/>
      <c r="M296" s="12"/>
    </row>
    <row r="297" spans="11:13" x14ac:dyDescent="0.25">
      <c r="K297" s="12"/>
      <c r="M297" s="12"/>
    </row>
    <row r="298" spans="11:13" x14ac:dyDescent="0.25">
      <c r="K298" s="12"/>
      <c r="M298" s="12"/>
    </row>
    <row r="299" spans="11:13" x14ac:dyDescent="0.25">
      <c r="K299" s="12"/>
      <c r="M299" s="12"/>
    </row>
    <row r="300" spans="11:13" x14ac:dyDescent="0.25">
      <c r="K300" s="12"/>
      <c r="M300" s="12"/>
    </row>
    <row r="301" spans="11:13" x14ac:dyDescent="0.25">
      <c r="K301" s="12"/>
      <c r="M301" s="12"/>
    </row>
    <row r="302" spans="11:13" x14ac:dyDescent="0.25">
      <c r="K302" s="12"/>
      <c r="M302" s="12"/>
    </row>
  </sheetData>
  <pageMargins left="0.78740157499999996" right="0.78740157499999996" top="0.984251969" bottom="0.984251969" header="0.3" footer="0.3"/>
  <pageSetup paperSize="9" orientation="portrait"/>
  <ignoredErrors>
    <ignoredError sqref="D92 D6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Synthèse données &amp; 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FP-Consulting</dc:creator>
  <cp:lastModifiedBy>Anouar Hassoune</cp:lastModifiedBy>
  <cp:lastPrinted>2017-10-03T09:05:49Z</cp:lastPrinted>
  <dcterms:created xsi:type="dcterms:W3CDTF">2013-02-17T08:35:08Z</dcterms:created>
  <dcterms:modified xsi:type="dcterms:W3CDTF">2022-01-04T18:41:38Z</dcterms:modified>
</cp:coreProperties>
</file>